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DieseArbeitsmappe" defaultThemeVersion="124226"/>
  <mc:AlternateContent xmlns:mc="http://schemas.openxmlformats.org/markup-compatibility/2006">
    <mc:Choice Requires="x15">
      <x15ac:absPath xmlns:x15ac="http://schemas.microsoft.com/office/spreadsheetml/2010/11/ac" url="C:\Users\Jal\Desktop\"/>
    </mc:Choice>
  </mc:AlternateContent>
  <xr:revisionPtr revIDLastSave="0" documentId="13_ncr:1_{4FB52205-1BB4-4BF3-8398-80DCC760152E}" xr6:coauthVersionLast="47" xr6:coauthVersionMax="47" xr10:uidLastSave="{00000000-0000-0000-0000-000000000000}"/>
  <bookViews>
    <workbookView xWindow="-120" yWindow="-120" windowWidth="29040" windowHeight="15840" xr2:uid="{00000000-000D-0000-FFFF-FFFF00000000}"/>
  </bookViews>
  <sheets>
    <sheet name="Run@Rate" sheetId="8" r:id="rId1"/>
    <sheet name="Run@Rate Beispiel 1" sheetId="22" r:id="rId2"/>
    <sheet name="Sprache" sheetId="16" state="hidden" r:id="rId3"/>
  </sheets>
  <definedNames>
    <definedName name="_xlnm.Print_Area" localSheetId="0">'Run@Rate'!$A$1:$K$56</definedName>
    <definedName name="_xlnm.Print_Area" localSheetId="1">'Run@Rate Beispiel 1'!$A$1:$K$56</definedName>
  </definedNames>
  <calcPr calcId="191029"/>
  <customWorkbookViews>
    <customWorkbookView name="100105 - Persönliche Ansicht" guid="{585239C6-EBA6-4E38-B6AD-FBCAE269C04D}" mergeInterval="0" personalView="1" maximized="1" xWindow="-1928" yWindow="-29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2" l="1"/>
  <c r="G47" i="22"/>
  <c r="H47" i="8"/>
  <c r="G47" i="8"/>
  <c r="F56" i="22" l="1"/>
  <c r="B56" i="22"/>
  <c r="A47" i="22"/>
  <c r="F47" i="22"/>
  <c r="I46" i="22"/>
  <c r="F46" i="22"/>
  <c r="E46" i="22"/>
  <c r="A46" i="22"/>
  <c r="M44" i="22"/>
  <c r="D44" i="22"/>
  <c r="B44" i="22"/>
  <c r="M43" i="22"/>
  <c r="J43" i="22"/>
  <c r="H43" i="22"/>
  <c r="F43" i="22"/>
  <c r="D43" i="22"/>
  <c r="B43" i="22"/>
  <c r="M42" i="22"/>
  <c r="D42" i="22"/>
  <c r="B42" i="22"/>
  <c r="M41" i="22"/>
  <c r="J41" i="22"/>
  <c r="H41" i="22"/>
  <c r="F41" i="22"/>
  <c r="D41" i="22"/>
  <c r="B41" i="22"/>
  <c r="M40" i="22"/>
  <c r="D40" i="22"/>
  <c r="B40" i="22"/>
  <c r="M39" i="22"/>
  <c r="D39" i="22"/>
  <c r="B39" i="22"/>
  <c r="M38" i="22"/>
  <c r="J38" i="22"/>
  <c r="H38" i="22"/>
  <c r="F38" i="22"/>
  <c r="D38" i="22"/>
  <c r="B38" i="22"/>
  <c r="M37" i="22"/>
  <c r="J37" i="22"/>
  <c r="H37" i="22"/>
  <c r="F37" i="22"/>
  <c r="D37" i="22"/>
  <c r="B37" i="22"/>
  <c r="J36" i="22"/>
  <c r="H36" i="22"/>
  <c r="F36" i="22"/>
  <c r="E36" i="22"/>
  <c r="B36" i="22"/>
  <c r="M34" i="22"/>
  <c r="D34" i="22"/>
  <c r="B34" i="22"/>
  <c r="M33" i="22"/>
  <c r="J33" i="22"/>
  <c r="H33" i="22"/>
  <c r="F33" i="22"/>
  <c r="D33" i="22"/>
  <c r="B33" i="22"/>
  <c r="M32" i="22"/>
  <c r="D32" i="22"/>
  <c r="B32" i="22"/>
  <c r="M31" i="22"/>
  <c r="D31" i="22"/>
  <c r="B31" i="22"/>
  <c r="J30" i="22"/>
  <c r="H30" i="22"/>
  <c r="F30" i="22"/>
  <c r="E30" i="22"/>
  <c r="B30" i="22"/>
  <c r="M28" i="22"/>
  <c r="D28" i="22"/>
  <c r="B28" i="22"/>
  <c r="M27" i="22"/>
  <c r="J27" i="22"/>
  <c r="H27" i="22"/>
  <c r="F27" i="22"/>
  <c r="D27" i="22"/>
  <c r="B27" i="22"/>
  <c r="M26" i="22"/>
  <c r="D26" i="22"/>
  <c r="B26" i="22"/>
  <c r="M25" i="22"/>
  <c r="D25" i="22"/>
  <c r="B25" i="22"/>
  <c r="M24" i="22"/>
  <c r="D24" i="22"/>
  <c r="B24" i="22"/>
  <c r="M23" i="22"/>
  <c r="J23" i="22"/>
  <c r="H23" i="22"/>
  <c r="H24" i="22" s="1"/>
  <c r="F23" i="22"/>
  <c r="F24" i="22" s="1"/>
  <c r="D23" i="22"/>
  <c r="B23" i="22"/>
  <c r="M22" i="22"/>
  <c r="D22" i="22"/>
  <c r="B22" i="22"/>
  <c r="M21" i="22"/>
  <c r="D21" i="22"/>
  <c r="B21" i="22"/>
  <c r="J20" i="22"/>
  <c r="H20" i="22"/>
  <c r="F20" i="22"/>
  <c r="E20" i="22"/>
  <c r="B20" i="22"/>
  <c r="B19" i="22"/>
  <c r="M17" i="22"/>
  <c r="D17" i="22"/>
  <c r="B17" i="22"/>
  <c r="M16" i="22"/>
  <c r="D16" i="22"/>
  <c r="B16" i="22"/>
  <c r="M15" i="22"/>
  <c r="D15" i="22"/>
  <c r="B15" i="22"/>
  <c r="M14" i="22"/>
  <c r="D14" i="22"/>
  <c r="B14" i="22"/>
  <c r="M13" i="22"/>
  <c r="D13" i="22"/>
  <c r="B13" i="22"/>
  <c r="M12" i="22"/>
  <c r="D12" i="22"/>
  <c r="B12" i="22"/>
  <c r="M11" i="22"/>
  <c r="J11" i="22"/>
  <c r="J13" i="22" s="1"/>
  <c r="J15" i="22" s="1"/>
  <c r="J17" i="22" s="1"/>
  <c r="H11" i="22"/>
  <c r="H13" i="22" s="1"/>
  <c r="H15" i="22" s="1"/>
  <c r="H17" i="22" s="1"/>
  <c r="F11" i="22"/>
  <c r="F13" i="22" s="1"/>
  <c r="F15" i="22" s="1"/>
  <c r="F17" i="22" s="1"/>
  <c r="D11" i="22"/>
  <c r="B11" i="22"/>
  <c r="M10" i="22"/>
  <c r="D10" i="22"/>
  <c r="B10" i="22"/>
  <c r="M9" i="22"/>
  <c r="D9" i="22"/>
  <c r="B9" i="22"/>
  <c r="M8" i="22"/>
  <c r="D8" i="22"/>
  <c r="B8" i="22"/>
  <c r="M7" i="22"/>
  <c r="D7" i="22"/>
  <c r="B7" i="22"/>
  <c r="E6" i="22"/>
  <c r="B6" i="22"/>
  <c r="B5" i="22"/>
  <c r="M4" i="22"/>
  <c r="E4" i="22"/>
  <c r="A4" i="22"/>
  <c r="F3" i="22"/>
  <c r="E48" i="22" s="1"/>
  <c r="E3" i="22"/>
  <c r="A3" i="22"/>
  <c r="A2" i="22"/>
  <c r="A1" i="22"/>
  <c r="J28" i="22" l="1"/>
  <c r="J32" i="22" s="1"/>
  <c r="J24" i="22"/>
  <c r="J31" i="22" s="1"/>
  <c r="F31" i="22"/>
  <c r="H31" i="22"/>
  <c r="H28" i="22"/>
  <c r="H32" i="22" s="1"/>
  <c r="F28" i="22"/>
  <c r="F32" i="22" s="1"/>
  <c r="G3" i="22"/>
  <c r="B19" i="8"/>
  <c r="B38" i="8"/>
  <c r="D38" i="8"/>
  <c r="B39" i="8"/>
  <c r="D39" i="8"/>
  <c r="B40" i="8"/>
  <c r="D40" i="8"/>
  <c r="B41" i="8"/>
  <c r="D41" i="8"/>
  <c r="B42" i="8"/>
  <c r="D42" i="8"/>
  <c r="B43" i="8"/>
  <c r="D43" i="8"/>
  <c r="B44" i="8"/>
  <c r="D44" i="8"/>
  <c r="D37" i="8"/>
  <c r="B37" i="8"/>
  <c r="B36" i="8"/>
  <c r="B32" i="8"/>
  <c r="D32" i="8"/>
  <c r="B33" i="8"/>
  <c r="D33" i="8"/>
  <c r="B34" i="8"/>
  <c r="D34" i="8"/>
  <c r="D31" i="8"/>
  <c r="B31" i="8"/>
  <c r="B30" i="8"/>
  <c r="B20" i="8"/>
  <c r="B22" i="8"/>
  <c r="D22" i="8"/>
  <c r="B23" i="8"/>
  <c r="D23" i="8"/>
  <c r="B24" i="8"/>
  <c r="D24" i="8"/>
  <c r="B25" i="8"/>
  <c r="D25" i="8"/>
  <c r="B26" i="8"/>
  <c r="D26" i="8"/>
  <c r="B27" i="8"/>
  <c r="D27" i="8"/>
  <c r="B28" i="8"/>
  <c r="D28" i="8"/>
  <c r="D21" i="8"/>
  <c r="B21" i="8"/>
  <c r="D11" i="8"/>
  <c r="D12" i="8"/>
  <c r="D13" i="8"/>
  <c r="D14" i="8"/>
  <c r="D15" i="8"/>
  <c r="D16" i="8"/>
  <c r="D17" i="8"/>
  <c r="D10" i="8"/>
  <c r="D9" i="8"/>
  <c r="D8" i="8"/>
  <c r="D7" i="8"/>
  <c r="B8" i="8"/>
  <c r="B9" i="8"/>
  <c r="B10" i="8"/>
  <c r="B11" i="8"/>
  <c r="B12" i="8"/>
  <c r="B13" i="8"/>
  <c r="B14" i="8"/>
  <c r="B15" i="8"/>
  <c r="B16" i="8"/>
  <c r="B17" i="8"/>
  <c r="B7" i="8"/>
  <c r="B6" i="8"/>
  <c r="B5" i="8"/>
  <c r="M8" i="8"/>
  <c r="M9" i="8"/>
  <c r="M10" i="8"/>
  <c r="M11" i="8"/>
  <c r="M12" i="8"/>
  <c r="M13" i="8"/>
  <c r="M14" i="8"/>
  <c r="M15" i="8"/>
  <c r="M16" i="8"/>
  <c r="M17" i="8"/>
  <c r="M38" i="8"/>
  <c r="M39" i="8"/>
  <c r="M40" i="8"/>
  <c r="M41" i="8"/>
  <c r="M42" i="8"/>
  <c r="M43" i="8"/>
  <c r="M44" i="8"/>
  <c r="M37" i="8"/>
  <c r="M21" i="8"/>
  <c r="M22" i="8"/>
  <c r="M23" i="8"/>
  <c r="M24" i="8"/>
  <c r="M25" i="8"/>
  <c r="M26" i="8"/>
  <c r="M27" i="8"/>
  <c r="M28" i="8"/>
  <c r="M31" i="8"/>
  <c r="M32" i="8"/>
  <c r="M33" i="8"/>
  <c r="M34" i="8"/>
  <c r="M4" i="8"/>
  <c r="M7" i="8"/>
  <c r="J34" i="22" l="1"/>
  <c r="J39" i="22"/>
  <c r="J40" i="22" s="1"/>
  <c r="J42" i="22" s="1"/>
  <c r="H53" i="22" s="1"/>
  <c r="F39" i="22"/>
  <c r="F40" i="22" s="1"/>
  <c r="F42" i="22" s="1"/>
  <c r="F52" i="22" s="1"/>
  <c r="H3" i="22"/>
  <c r="E49" i="22"/>
  <c r="H34" i="22"/>
  <c r="H39" i="22"/>
  <c r="H40" i="22" s="1"/>
  <c r="H42" i="22" s="1"/>
  <c r="F34" i="22"/>
  <c r="H51" i="22" l="1"/>
  <c r="H49" i="22"/>
  <c r="J44" i="22"/>
  <c r="H52" i="22"/>
  <c r="H50" i="22"/>
  <c r="H48" i="22"/>
  <c r="F44" i="22"/>
  <c r="F51" i="22"/>
  <c r="F49" i="22"/>
  <c r="F53" i="22"/>
  <c r="F48" i="22"/>
  <c r="F50" i="22"/>
  <c r="G52" i="22"/>
  <c r="G50" i="22"/>
  <c r="G53" i="22"/>
  <c r="G51" i="22"/>
  <c r="G49" i="22"/>
  <c r="H44" i="22"/>
  <c r="G48" i="22"/>
  <c r="E50" i="22"/>
  <c r="I3" i="22"/>
  <c r="J3" i="22" l="1"/>
  <c r="E51" i="22"/>
  <c r="E52" i="22" l="1"/>
  <c r="K3" i="22"/>
  <c r="E53" i="22" s="1"/>
  <c r="F47" i="8" l="1"/>
  <c r="J41" i="8"/>
  <c r="H41" i="8"/>
  <c r="F41" i="8"/>
  <c r="H43" i="8"/>
  <c r="J43" i="8"/>
  <c r="F43" i="8"/>
  <c r="H37" i="8" l="1"/>
  <c r="J37" i="8"/>
  <c r="H38" i="8"/>
  <c r="J38" i="8"/>
  <c r="F38" i="8" l="1"/>
  <c r="F37" i="8"/>
  <c r="H33" i="8"/>
  <c r="J33" i="8"/>
  <c r="J36" i="8"/>
  <c r="H36" i="8"/>
  <c r="F36" i="8"/>
  <c r="J30" i="8"/>
  <c r="H30" i="8"/>
  <c r="F30" i="8"/>
  <c r="J20" i="8"/>
  <c r="H20" i="8"/>
  <c r="F20" i="8"/>
  <c r="H23" i="8"/>
  <c r="H24" i="8" s="1"/>
  <c r="J23" i="8"/>
  <c r="J24" i="8" s="1"/>
  <c r="H27" i="8"/>
  <c r="J27" i="8"/>
  <c r="F23" i="8"/>
  <c r="F24" i="8" s="1"/>
  <c r="H11" i="8"/>
  <c r="H13" i="8" s="1"/>
  <c r="H15" i="8" s="1"/>
  <c r="J11" i="8"/>
  <c r="J13" i="8" s="1"/>
  <c r="J15" i="8" s="1"/>
  <c r="F11" i="8"/>
  <c r="J31" i="8" l="1"/>
  <c r="J17" i="8"/>
  <c r="H31" i="8"/>
  <c r="H17" i="8"/>
  <c r="J28" i="8"/>
  <c r="J32" i="8" s="1"/>
  <c r="H28" i="8"/>
  <c r="H32" i="8" s="1"/>
  <c r="F13" i="8"/>
  <c r="E36" i="8"/>
  <c r="E30" i="8"/>
  <c r="E20" i="8"/>
  <c r="E6" i="8"/>
  <c r="E4" i="8"/>
  <c r="F56" i="8"/>
  <c r="B56" i="8"/>
  <c r="I46" i="8"/>
  <c r="F46" i="8"/>
  <c r="E46" i="8"/>
  <c r="E3" i="8"/>
  <c r="A47" i="8"/>
  <c r="A46" i="8"/>
  <c r="A4" i="8"/>
  <c r="A3" i="8"/>
  <c r="A2" i="8"/>
  <c r="A1" i="8"/>
  <c r="F33" i="8"/>
  <c r="F27" i="8"/>
  <c r="F28" i="8"/>
  <c r="F32" i="8" s="1"/>
  <c r="J39" i="8" l="1"/>
  <c r="J40" i="8" s="1"/>
  <c r="J42" i="8" s="1"/>
  <c r="F39" i="8"/>
  <c r="F40" i="8" s="1"/>
  <c r="H39" i="8"/>
  <c r="H40" i="8" s="1"/>
  <c r="H42" i="8" s="1"/>
  <c r="F15" i="8"/>
  <c r="F17" i="8" s="1"/>
  <c r="J34" i="8"/>
  <c r="H34" i="8"/>
  <c r="F31" i="8"/>
  <c r="F34" i="8" s="1"/>
  <c r="H44" i="8" l="1"/>
  <c r="G49" i="8"/>
  <c r="J44" i="8"/>
  <c r="H49" i="8"/>
  <c r="H53" i="8"/>
  <c r="H52" i="8"/>
  <c r="H51" i="8"/>
  <c r="H50" i="8"/>
  <c r="H48" i="8"/>
  <c r="G48" i="8"/>
  <c r="G53" i="8"/>
  <c r="G51" i="8"/>
  <c r="G52" i="8"/>
  <c r="G50" i="8"/>
  <c r="F42" i="8" l="1"/>
  <c r="F44" i="8" s="1"/>
  <c r="F3" i="8" l="1"/>
  <c r="E48" i="8" l="1"/>
  <c r="G3" i="8"/>
  <c r="E49" i="8" l="1"/>
  <c r="H3" i="8"/>
  <c r="E50" i="8" l="1"/>
  <c r="I3" i="8"/>
  <c r="J3" i="8" l="1"/>
  <c r="E51" i="8"/>
  <c r="F51" i="8" l="1"/>
  <c r="F52" i="8"/>
  <c r="F50" i="8"/>
  <c r="F49" i="8"/>
  <c r="F53" i="8"/>
  <c r="F48" i="8"/>
  <c r="E52" i="8"/>
  <c r="K3" i="8"/>
  <c r="E53" i="8" l="1"/>
</calcChain>
</file>

<file path=xl/sharedStrings.xml><?xml version="1.0" encoding="utf-8"?>
<sst xmlns="http://schemas.openxmlformats.org/spreadsheetml/2006/main" count="377" uniqueCount="202">
  <si>
    <t>B</t>
  </si>
  <si>
    <t>C</t>
  </si>
  <si>
    <t>D</t>
  </si>
  <si>
    <t>E</t>
  </si>
  <si>
    <t>F</t>
  </si>
  <si>
    <t>H</t>
  </si>
  <si>
    <t>J</t>
  </si>
  <si>
    <t>L</t>
  </si>
  <si>
    <t>M</t>
  </si>
  <si>
    <t>N</t>
  </si>
  <si>
    <t>O</t>
  </si>
  <si>
    <t>R</t>
  </si>
  <si>
    <t>S</t>
  </si>
  <si>
    <t>X</t>
  </si>
  <si>
    <t>Y</t>
  </si>
  <si>
    <t>Z</t>
  </si>
  <si>
    <t>AA</t>
  </si>
  <si>
    <t>= X x Y x Z</t>
  </si>
  <si>
    <t>AB</t>
  </si>
  <si>
    <t>AC</t>
  </si>
  <si>
    <t>AE</t>
  </si>
  <si>
    <t>AF</t>
  </si>
  <si>
    <t>AG</t>
  </si>
  <si>
    <t>AH</t>
  </si>
  <si>
    <t>P</t>
  </si>
  <si>
    <t>Supplier number:</t>
  </si>
  <si>
    <t>Targets and machine data:</t>
  </si>
  <si>
    <t>[seconds]</t>
  </si>
  <si>
    <t>actual production time</t>
  </si>
  <si>
    <t>Shifts / week</t>
  </si>
  <si>
    <t>= B</t>
  </si>
  <si>
    <t>= (AF - AG) / AG</t>
  </si>
  <si>
    <t>Lieferant:</t>
  </si>
  <si>
    <t>Lieferantennummer:</t>
  </si>
  <si>
    <t>Thomas Artikelbezeichnung:</t>
  </si>
  <si>
    <t>Thomas Artikelnummer:</t>
  </si>
  <si>
    <t>Artikelnummer Lieferant:</t>
  </si>
  <si>
    <t>Vorgaben und Maschinendaten:</t>
  </si>
  <si>
    <t>Prozessschritt</t>
  </si>
  <si>
    <t>[Sekunden]</t>
  </si>
  <si>
    <t>Verfügbarkeitsfaktor</t>
  </si>
  <si>
    <t>Leistungsfaktor</t>
  </si>
  <si>
    <t>Qualitätsfaktor</t>
  </si>
  <si>
    <t>Gesamtanlageneffektivität (GAE)</t>
  </si>
  <si>
    <t>Verfügbare Überkapazität</t>
  </si>
  <si>
    <t>Datum / Unterschrift Thomas</t>
  </si>
  <si>
    <t>Datum / Unterschrift Lieferant</t>
  </si>
  <si>
    <t>tatsächliche Fertigungszeit</t>
  </si>
  <si>
    <t>Schichtdauer</t>
  </si>
  <si>
    <t>[Minuten]</t>
  </si>
  <si>
    <t>Planbelegungszeit pro Schicht</t>
  </si>
  <si>
    <t>A</t>
  </si>
  <si>
    <t>I</t>
  </si>
  <si>
    <t>= C - D</t>
  </si>
  <si>
    <t>Prozessverfügbarkeit für das Thomas Produkt</t>
  </si>
  <si>
    <t>Max Stückzahl / Schicht (100% Verfügbarkeit)</t>
  </si>
  <si>
    <t>Geplante Stückzahl / Jahr</t>
  </si>
  <si>
    <t>K</t>
  </si>
  <si>
    <t>= I x J</t>
  </si>
  <si>
    <t>[Anzahl]</t>
  </si>
  <si>
    <t xml:space="preserve">Geplante Stillstandszeiten </t>
  </si>
  <si>
    <t>Q</t>
  </si>
  <si>
    <t>Fehlerrate</t>
  </si>
  <si>
    <t>= O / E</t>
  </si>
  <si>
    <t>[Stück]</t>
  </si>
  <si>
    <t>Teilebedarf im Peakjahr</t>
  </si>
  <si>
    <t>AD</t>
  </si>
  <si>
    <t>= J</t>
  </si>
  <si>
    <t>Erwartete IST Stückzahl pro Jahr</t>
  </si>
  <si>
    <t>= E x 60 / F</t>
  </si>
  <si>
    <t>Kapazitätsanalyse für Peakjahr</t>
  </si>
  <si>
    <t>Kapazitätsanalyse über 6 Jahre</t>
  </si>
  <si>
    <t>Jahr:</t>
  </si>
  <si>
    <t>Jahresbedarf:</t>
  </si>
  <si>
    <t>Supplier:</t>
  </si>
  <si>
    <t>Part number supplier:</t>
  </si>
  <si>
    <t>Thomas part number:</t>
  </si>
  <si>
    <t>Thomas part name:</t>
  </si>
  <si>
    <t>Processstep</t>
  </si>
  <si>
    <t>[pieces]</t>
  </si>
  <si>
    <t>[minutes / shift]</t>
  </si>
  <si>
    <t>[Minuten / Schicht]</t>
  </si>
  <si>
    <t>[minutes]</t>
  </si>
  <si>
    <t>Planned quantity / year</t>
  </si>
  <si>
    <t>Process availability for Thomas product</t>
  </si>
  <si>
    <t>Year:</t>
  </si>
  <si>
    <t>Forecast per year:</t>
  </si>
  <si>
    <t>Deutsch</t>
  </si>
  <si>
    <t>Englisch</t>
  </si>
  <si>
    <t>Overall Equipment Efficiency (OEE)</t>
  </si>
  <si>
    <t>Working weeks / year</t>
  </si>
  <si>
    <t>Shift duration</t>
  </si>
  <si>
    <t>Planned downtime</t>
  </si>
  <si>
    <t>Max line capacity / shift (100% availability)</t>
  </si>
  <si>
    <t>[number]</t>
  </si>
  <si>
    <t>planned occupancy time per shift</t>
  </si>
  <si>
    <t>Production data during Run@Rate</t>
  </si>
  <si>
    <t>Produktionsdaten während Run@Rate</t>
  </si>
  <si>
    <t>Failure Rate</t>
  </si>
  <si>
    <t>Quality Factor</t>
  </si>
  <si>
    <t>Capacity analysis for peak year</t>
  </si>
  <si>
    <t>Arbeitswochen / Jahr</t>
  </si>
  <si>
    <t>Schichten / Woche</t>
  </si>
  <si>
    <t>Expected number of o.k. parts per year</t>
  </si>
  <si>
    <t>Forecast in peak year</t>
  </si>
  <si>
    <t>Capacity analysis over 6 years</t>
  </si>
  <si>
    <t>Date / Signiture Thomas</t>
  </si>
  <si>
    <t>Date / Signiture Supplier</t>
  </si>
  <si>
    <t>Available buffer capacity</t>
  </si>
  <si>
    <t>Actual process cycle time</t>
  </si>
  <si>
    <t>Availability factor</t>
  </si>
  <si>
    <t>Performance factor</t>
  </si>
  <si>
    <t>%</t>
  </si>
  <si>
    <t>tatsächliche Prozesszykluszeit (Taktzeit)</t>
  </si>
  <si>
    <t>geplante Prozesszykluszeit (Taktzeit)</t>
  </si>
  <si>
    <t>planned process cycle time</t>
  </si>
  <si>
    <t>Test 1</t>
  </si>
  <si>
    <t>Test 2</t>
  </si>
  <si>
    <t>Test 3</t>
  </si>
  <si>
    <t>tatsächliche Stillstandszeiten</t>
  </si>
  <si>
    <t>actual down time</t>
  </si>
  <si>
    <t>total number of parts produced during actual production time</t>
  </si>
  <si>
    <t>tatsächliche Anlagenverfügbarkeit in Fertigungszeit</t>
  </si>
  <si>
    <t>actual equipment availability during production time</t>
  </si>
  <si>
    <t>actual Equipment availability per shift</t>
  </si>
  <si>
    <t>tatsächliche Anlagenverfügbarkeit pro Schicht</t>
  </si>
  <si>
    <t>geplante Fehlerrate</t>
  </si>
  <si>
    <t>geplante Zykluszeit/ tatsächliche Zykluszeit</t>
  </si>
  <si>
    <t>geplante Verfügbarkeit pro Schicht / tatsächliche Verfügbarkeit pro Schicht</t>
  </si>
  <si>
    <t>Anzahl Gut-Teile in tatsächlicher Fertigungszeit</t>
  </si>
  <si>
    <t>number of o.k. parts  during actual production time</t>
  </si>
  <si>
    <t>Gut Teile in tatsächlicher Fertigungszeit / Gesamtanzahl produzierter Teile in  tatsächlicher Fertigungszeit</t>
  </si>
  <si>
    <t>= O*60 / S</t>
  </si>
  <si>
    <t>planned failure rate</t>
  </si>
  <si>
    <t>Max i.O. Stückzahl / Jahr (100% Verfügbarkeit)</t>
  </si>
  <si>
    <t>Max line capacity o.k. parts / year (100% availability)</t>
  </si>
  <si>
    <t>G</t>
  </si>
  <si>
    <t>= L - M</t>
  </si>
  <si>
    <t>= ( P - Q ) / P</t>
  </si>
  <si>
    <t>= ( N / P ) x 60</t>
  </si>
  <si>
    <t>= F / S</t>
  </si>
  <si>
    <t>= P / Q</t>
  </si>
  <si>
    <t>Tatsächliche Stückzahl pro Schicht</t>
  </si>
  <si>
    <t>Tatsächliche i.O. Stückzahl pro Schicht</t>
  </si>
  <si>
    <t>actual o.k. quantity per shift</t>
  </si>
  <si>
    <t>actual quantity per shift</t>
  </si>
  <si>
    <t>= G x B x A x (1-H)</t>
  </si>
  <si>
    <t>Standard 48 weeks</t>
  </si>
  <si>
    <t>Standard 48 Wochen</t>
  </si>
  <si>
    <t>-</t>
  </si>
  <si>
    <t>Zykluszeit pro Bauteil/Baugruppe ohne jegliche Störung</t>
  </si>
  <si>
    <t>Cycle time per component/assembly without any disruption</t>
  </si>
  <si>
    <t>Bemerkung</t>
  </si>
  <si>
    <t>Remark</t>
  </si>
  <si>
    <t>Expected failure rate based on experience</t>
  </si>
  <si>
    <t>Erwartete Fehlerrate basierend auf Erfahrung</t>
  </si>
  <si>
    <t>planned availability per shift / actual availability per shift</t>
  </si>
  <si>
    <t>planned cycle time/actual cycle time</t>
  </si>
  <si>
    <t>Good parts in actual production time / total number of parts produced in actual production time</t>
  </si>
  <si>
    <t>W</t>
  </si>
  <si>
    <t>English</t>
  </si>
  <si>
    <t>Schichdauer ohne Abzug von Pausen- oder Stillstandszeiten</t>
  </si>
  <si>
    <t>Shift duration without deducting of breaks or downtimes</t>
  </si>
  <si>
    <t>Produktionszeitverlust durch geplante Ausfallzeiten/Stillstandszeiten
(Pausen, geplante Wartung, Rüst- und Einfahrzeit etc.)</t>
  </si>
  <si>
    <t>Production time loss due to planned, downtime. 
(Breaks, planned maintenance, Setup time and run-in time etc.)</t>
  </si>
  <si>
    <t xml:space="preserve">The considered machine will be used for two customers half each, hence J=50% </t>
  </si>
  <si>
    <t>Die betrachtete Maschine wird für zwei Kunden je zur Hälfte genutzt, also J=50%</t>
  </si>
  <si>
    <t>#</t>
  </si>
  <si>
    <t>Einheit</t>
  </si>
  <si>
    <t>Unit</t>
  </si>
  <si>
    <t>Maßnahmen bei Abweichungen</t>
  </si>
  <si>
    <t>Measures in case of deviation</t>
  </si>
  <si>
    <t>[Seconds]</t>
  </si>
  <si>
    <t>Gesamtzahl der während der tatsächlichen Produktionszeit produzierten Teile</t>
  </si>
  <si>
    <t>Gesamtzahl produzierten Teile</t>
  </si>
  <si>
    <t xml:space="preserve">total number of produced parts </t>
  </si>
  <si>
    <t>Abweichung Teilebedarf zu Teileverfügbarkeit im Peakjahr</t>
  </si>
  <si>
    <t>Deviation between forcast and o.k. parts</t>
  </si>
  <si>
    <t>PLAN DATA: To be filled out before Run@Rate</t>
  </si>
  <si>
    <t>PLAN DATEN: Muss vor dem Run@Rate ausgefüllt werden</t>
  </si>
  <si>
    <t>IST DATEN: Muss während des R@R ausgefüllt werden (Grau hinterlegte Zellen)</t>
  </si>
  <si>
    <t>ACTUAL DATA: To be filled out during Run@Rate (grey marked cells)</t>
  </si>
  <si>
    <t>= A</t>
  </si>
  <si>
    <t>= AC x Y</t>
  </si>
  <si>
    <t>= AA x AB x AD x AE</t>
  </si>
  <si>
    <t>Prozesschritt</t>
  </si>
  <si>
    <t>Process step</t>
  </si>
  <si>
    <t xml:space="preserve">
Brutto Produktionszeit (Begleitete Produktionszeit ohne Abzug geplanter und ungeplante Stillstandszeiten)
</t>
  </si>
  <si>
    <t>Gross production time (Attended production time without planned and unplanned downtime)</t>
  </si>
  <si>
    <t>Produktionszeitverlust aufgrund geplanter und ungeplanter Ausfallzeiten</t>
  </si>
  <si>
    <t>Production time lost due to planned and unplanned downtime.</t>
  </si>
  <si>
    <t>= C/L x N</t>
  </si>
  <si>
    <t>Tatsächliche Anlagenverfügbarkeit normiert auf eine Schicht.</t>
  </si>
  <si>
    <t>Actual equipment availability normalized to one shift.</t>
  </si>
  <si>
    <t>RUN @ RATE TABELLE / TABLE</t>
  </si>
  <si>
    <t>KOPFDATEN / HEADER</t>
  </si>
  <si>
    <t>Test 01</t>
  </si>
  <si>
    <t>Test 02</t>
  </si>
  <si>
    <t>Test 03</t>
  </si>
  <si>
    <t>Test 04</t>
  </si>
  <si>
    <t>Wenn die verfügbare Überkapazität einen Wert von +15% unterschreitet, sind Maßnahmen zu definieren.
Mit der Unterschrift des Lieferanten wird bestätigt, dass die Jahresbedarfe von Thomas über die Produktlaufzeit (gemäß Rahmenvertrag) sowohl für den Fertigungsprozess als auch für die gegebenenfalls erforderlichen zusätzlichen internen und externen Vor- und Folgeprozesse (gemäß Flowchart) sichergestellt sind.</t>
  </si>
  <si>
    <t>If the available overcapacity falls below a value of +15%, corrective measures to be defined.
The supplier's signature confirms that Thomas's annual demands are guaranteed over the product lifetime (according to the framework agreement) both for the manufacturing process and for any additional internal and external process that may be required (according to the flowchart).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</si>
</sst>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sz val="11"/>
      <color theme="1"/>
      <name val="Calibri"/>
      <family val="2"/>
      <scheme val="minor"/>
    </font>
    <font>
      <sz val="10"/>
      <name val="Arial"/>
      <family val="2"/>
    </font>
    <font>
      <b/>
      <sz val="10"/>
      <color indexed="8"/>
      <name val="Calibri"/>
      <family val="2"/>
      <scheme val="minor"/>
    </font>
    <font>
      <sz val="10"/>
      <color indexed="8"/>
      <name val="Calibri"/>
      <family val="2"/>
      <scheme val="minor"/>
    </font>
    <font>
      <b/>
      <sz val="10"/>
      <name val="Calibri"/>
      <family val="2"/>
      <scheme val="minor"/>
    </font>
    <font>
      <b/>
      <u/>
      <sz val="16"/>
      <name val="Calibri"/>
      <family val="2"/>
      <scheme val="minor"/>
    </font>
    <font>
      <sz val="10"/>
      <name val="Calibri"/>
      <family val="2"/>
      <scheme val="minor"/>
    </font>
    <font>
      <b/>
      <u/>
      <sz val="10"/>
      <color indexed="8"/>
      <name val="Calibri"/>
      <family val="2"/>
      <scheme val="minor"/>
    </font>
    <font>
      <sz val="10"/>
      <color theme="1"/>
      <name val="Calibri"/>
      <family val="2"/>
      <scheme val="minor"/>
    </font>
    <font>
      <sz val="10"/>
      <color theme="0"/>
      <name val="Calibri"/>
      <family val="2"/>
      <scheme val="minor"/>
    </font>
    <font>
      <sz val="11"/>
      <color rgb="FF3F3F76"/>
      <name val="Calibri"/>
      <family val="2"/>
    </font>
    <font>
      <b/>
      <sz val="11"/>
      <color rgb="FF000000"/>
      <name val="Arial"/>
      <family val="2"/>
    </font>
    <font>
      <sz val="12"/>
      <color theme="1"/>
      <name val="Calibri"/>
      <family val="2"/>
      <scheme val="minor"/>
    </font>
    <font>
      <sz val="12"/>
      <color indexed="8"/>
      <name val="Calibri"/>
      <family val="2"/>
      <scheme val="minor"/>
    </font>
    <font>
      <sz val="12"/>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sz val="11"/>
      <color theme="1"/>
      <name val="Arial Narrow"/>
      <family val="2"/>
    </font>
    <font>
      <b/>
      <sz val="11"/>
      <color theme="1"/>
      <name val="Arial Narrow"/>
      <family val="2"/>
    </font>
    <font>
      <sz val="10"/>
      <name val="Arial Narrow"/>
      <family val="2"/>
    </font>
  </fonts>
  <fills count="7">
    <fill>
      <patternFill patternType="none"/>
    </fill>
    <fill>
      <patternFill patternType="gray125"/>
    </fill>
    <fill>
      <patternFill patternType="solid">
        <fgColor theme="0"/>
        <bgColor indexed="64"/>
      </patternFill>
    </fill>
    <fill>
      <patternFill patternType="solid">
        <fgColor rgb="FF00A984"/>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indexed="2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94">
    <xf numFmtId="0" fontId="0" fillId="0" borderId="0" xfId="0"/>
    <xf numFmtId="0" fontId="3" fillId="2" borderId="1" xfId="2" applyFont="1" applyFill="1" applyBorder="1"/>
    <xf numFmtId="0" fontId="4" fillId="2" borderId="2" xfId="2" applyFont="1" applyFill="1" applyBorder="1"/>
    <xf numFmtId="0" fontId="2" fillId="2" borderId="1" xfId="2" applyFill="1" applyBorder="1"/>
    <xf numFmtId="0" fontId="5" fillId="2" borderId="2" xfId="2" applyFont="1" applyFill="1" applyBorder="1" applyProtection="1">
      <protection locked="0"/>
    </xf>
    <xf numFmtId="0" fontId="3" fillId="2" borderId="7" xfId="2" applyFont="1" applyFill="1" applyBorder="1"/>
    <xf numFmtId="0" fontId="4" fillId="2" borderId="0" xfId="2" applyFont="1" applyFill="1"/>
    <xf numFmtId="0" fontId="5" fillId="3" borderId="8" xfId="2" applyFont="1" applyFill="1" applyBorder="1" applyProtection="1">
      <protection locked="0"/>
    </xf>
    <xf numFmtId="0" fontId="5" fillId="2" borderId="7" xfId="2" applyFont="1" applyFill="1" applyBorder="1" applyProtection="1">
      <protection locked="0"/>
    </xf>
    <xf numFmtId="0" fontId="5" fillId="2" borderId="0" xfId="2" applyFont="1" applyFill="1" applyProtection="1">
      <protection locked="0"/>
    </xf>
    <xf numFmtId="0" fontId="7" fillId="2" borderId="0" xfId="2" applyFont="1" applyFill="1"/>
    <xf numFmtId="0" fontId="8" fillId="2" borderId="1" xfId="2" applyFont="1" applyFill="1" applyBorder="1"/>
    <xf numFmtId="0" fontId="4" fillId="2" borderId="7" xfId="2" applyFont="1" applyFill="1" applyBorder="1"/>
    <xf numFmtId="0" fontId="4" fillId="2" borderId="0" xfId="2" quotePrefix="1" applyFont="1" applyFill="1"/>
    <xf numFmtId="0" fontId="4" fillId="2" borderId="21" xfId="2" applyFont="1" applyFill="1" applyBorder="1"/>
    <xf numFmtId="0" fontId="4" fillId="2" borderId="22" xfId="2" applyFont="1" applyFill="1" applyBorder="1"/>
    <xf numFmtId="0" fontId="7" fillId="2" borderId="2" xfId="2" applyFont="1" applyFill="1" applyBorder="1" applyAlignment="1">
      <alignment horizontal="center"/>
    </xf>
    <xf numFmtId="0" fontId="7" fillId="2" borderId="11" xfId="2" applyFont="1" applyFill="1" applyBorder="1" applyAlignment="1">
      <alignment horizontal="center"/>
    </xf>
    <xf numFmtId="9" fontId="7" fillId="2" borderId="0" xfId="2" applyNumberFormat="1" applyFont="1" applyFill="1" applyAlignment="1">
      <alignment horizontal="center"/>
    </xf>
    <xf numFmtId="9" fontId="7" fillId="2" borderId="10" xfId="2" applyNumberFormat="1" applyFont="1" applyFill="1" applyBorder="1" applyAlignment="1">
      <alignment horizontal="center"/>
    </xf>
    <xf numFmtId="0" fontId="7" fillId="0" borderId="8" xfId="2" applyFont="1" applyBorder="1" applyAlignment="1">
      <alignment horizontal="right"/>
    </xf>
    <xf numFmtId="0" fontId="7" fillId="0" borderId="24" xfId="2" applyFont="1" applyBorder="1" applyAlignment="1">
      <alignment horizontal="right"/>
    </xf>
    <xf numFmtId="0" fontId="7" fillId="2" borderId="0" xfId="2" applyFont="1" applyFill="1" applyProtection="1">
      <protection locked="0"/>
    </xf>
    <xf numFmtId="0" fontId="7" fillId="3" borderId="3" xfId="2" applyFont="1" applyFill="1" applyBorder="1" applyProtection="1">
      <protection locked="0"/>
    </xf>
    <xf numFmtId="0" fontId="4" fillId="2" borderId="0" xfId="2" applyFont="1" applyFill="1" applyAlignment="1">
      <alignment horizontal="center"/>
    </xf>
    <xf numFmtId="0" fontId="4" fillId="2" borderId="22" xfId="2" applyFont="1" applyFill="1" applyBorder="1" applyAlignment="1">
      <alignment horizontal="center"/>
    </xf>
    <xf numFmtId="0" fontId="0" fillId="2" borderId="0" xfId="0" applyFill="1"/>
    <xf numFmtId="0" fontId="7" fillId="2" borderId="0" xfId="2" applyFont="1" applyFill="1" applyAlignment="1">
      <alignment horizontal="center"/>
    </xf>
    <xf numFmtId="0" fontId="7" fillId="2" borderId="10" xfId="2" applyFont="1" applyFill="1" applyBorder="1" applyAlignment="1">
      <alignment horizontal="center"/>
    </xf>
    <xf numFmtId="0" fontId="3" fillId="4" borderId="4" xfId="2" applyFont="1" applyFill="1" applyBorder="1"/>
    <xf numFmtId="0" fontId="3" fillId="4" borderId="5" xfId="2" applyFont="1" applyFill="1" applyBorder="1"/>
    <xf numFmtId="0" fontId="3" fillId="4" borderId="6" xfId="2" applyFont="1" applyFill="1" applyBorder="1"/>
    <xf numFmtId="0" fontId="13" fillId="0" borderId="0" xfId="0" applyFont="1"/>
    <xf numFmtId="0" fontId="14" fillId="0" borderId="1" xfId="2" applyFont="1" applyBorder="1"/>
    <xf numFmtId="0" fontId="14" fillId="0" borderId="7" xfId="2" applyFont="1" applyBorder="1"/>
    <xf numFmtId="0" fontId="15" fillId="0" borderId="7" xfId="2" applyFont="1" applyBorder="1" applyProtection="1">
      <protection locked="0"/>
    </xf>
    <xf numFmtId="0" fontId="13" fillId="0" borderId="0" xfId="0" applyFont="1" applyAlignment="1">
      <alignment wrapText="1"/>
    </xf>
    <xf numFmtId="0" fontId="3" fillId="2" borderId="1" xfId="2" applyFont="1" applyFill="1" applyBorder="1" applyAlignment="1">
      <alignment horizontal="left"/>
    </xf>
    <xf numFmtId="0" fontId="5" fillId="0" borderId="20" xfId="2" applyFont="1" applyBorder="1" applyAlignment="1">
      <alignment horizontal="right"/>
    </xf>
    <xf numFmtId="0" fontId="3" fillId="2" borderId="4" xfId="2" applyFont="1" applyFill="1" applyBorder="1" applyAlignment="1">
      <alignment horizontal="center"/>
    </xf>
    <xf numFmtId="3" fontId="9" fillId="0" borderId="21" xfId="0" applyNumberFormat="1" applyFont="1" applyBorder="1" applyAlignment="1">
      <alignment horizontal="center"/>
    </xf>
    <xf numFmtId="9" fontId="7" fillId="0" borderId="29" xfId="1" applyFont="1" applyBorder="1" applyAlignment="1" applyProtection="1">
      <alignment horizontal="center"/>
    </xf>
    <xf numFmtId="9" fontId="7" fillId="0" borderId="20" xfId="1" applyFont="1" applyBorder="1" applyAlignment="1" applyProtection="1">
      <alignment horizontal="center"/>
    </xf>
    <xf numFmtId="9" fontId="7" fillId="0" borderId="35" xfId="1" applyFont="1" applyBorder="1" applyAlignment="1" applyProtection="1">
      <alignment horizontal="center"/>
    </xf>
    <xf numFmtId="9" fontId="7" fillId="0" borderId="21" xfId="1" applyFont="1" applyBorder="1" applyAlignment="1" applyProtection="1">
      <alignment horizontal="center"/>
    </xf>
    <xf numFmtId="0" fontId="7" fillId="5" borderId="36" xfId="2" applyFont="1" applyFill="1" applyBorder="1" applyAlignment="1" applyProtection="1">
      <alignment horizontal="left"/>
      <protection locked="0"/>
    </xf>
    <xf numFmtId="0" fontId="7" fillId="5" borderId="12" xfId="2" applyFont="1" applyFill="1" applyBorder="1" applyAlignment="1" applyProtection="1">
      <alignment horizontal="left"/>
      <protection locked="0"/>
    </xf>
    <xf numFmtId="0" fontId="7" fillId="5" borderId="23" xfId="2" applyFont="1" applyFill="1" applyBorder="1" applyAlignment="1" applyProtection="1">
      <alignment horizontal="left"/>
      <protection locked="0"/>
    </xf>
    <xf numFmtId="0" fontId="7" fillId="0" borderId="0" xfId="2" applyFont="1" applyAlignment="1" applyProtection="1">
      <alignment horizontal="left"/>
      <protection locked="0"/>
    </xf>
    <xf numFmtId="0" fontId="17" fillId="5" borderId="9" xfId="0" applyFont="1" applyFill="1" applyBorder="1"/>
    <xf numFmtId="0" fontId="13"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xf>
    <xf numFmtId="0" fontId="17" fillId="0" borderId="0" xfId="0" applyFont="1" applyAlignment="1">
      <alignment horizontal="center" vertical="center" wrapText="1"/>
    </xf>
    <xf numFmtId="0" fontId="18" fillId="0" borderId="0" xfId="0" applyFont="1" applyAlignment="1">
      <alignment horizont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wrapText="1"/>
    </xf>
    <xf numFmtId="0" fontId="4" fillId="0" borderId="41" xfId="2" applyFont="1" applyBorder="1" applyAlignment="1">
      <alignment vertical="center" wrapText="1"/>
    </xf>
    <xf numFmtId="0" fontId="3" fillId="0" borderId="40" xfId="2" applyFont="1" applyBorder="1" applyAlignment="1">
      <alignment horizontal="center" vertical="center" wrapText="1"/>
    </xf>
    <xf numFmtId="0" fontId="18" fillId="0" borderId="40" xfId="0" applyFont="1" applyBorder="1" applyAlignment="1">
      <alignment horizontal="center"/>
    </xf>
    <xf numFmtId="0" fontId="17" fillId="0" borderId="40" xfId="0" applyFont="1" applyBorder="1" applyAlignment="1">
      <alignment horizontal="center" vertical="center" wrapText="1"/>
    </xf>
    <xf numFmtId="0" fontId="8" fillId="0" borderId="40" xfId="2" applyFont="1" applyBorder="1" applyAlignment="1">
      <alignment horizontal="center" vertical="center" wrapText="1"/>
    </xf>
    <xf numFmtId="0" fontId="4" fillId="0" borderId="41" xfId="2" quotePrefix="1" applyFont="1" applyBorder="1" applyAlignment="1">
      <alignment vertical="center" wrapText="1"/>
    </xf>
    <xf numFmtId="0" fontId="3" fillId="2" borderId="11" xfId="2" applyFont="1" applyFill="1" applyBorder="1" applyAlignment="1">
      <alignment horizontal="right"/>
    </xf>
    <xf numFmtId="0" fontId="4" fillId="2" borderId="10" xfId="2" quotePrefix="1" applyFont="1" applyFill="1" applyBorder="1"/>
    <xf numFmtId="0" fontId="4" fillId="2" borderId="10" xfId="2" applyFont="1" applyFill="1" applyBorder="1"/>
    <xf numFmtId="0" fontId="4" fillId="2" borderId="10" xfId="2" quotePrefix="1" applyFont="1" applyFill="1" applyBorder="1" applyAlignment="1">
      <alignment horizontal="center" vertical="center"/>
    </xf>
    <xf numFmtId="0" fontId="4" fillId="2" borderId="45" xfId="2" quotePrefix="1" applyFont="1" applyFill="1" applyBorder="1" applyAlignment="1">
      <alignment horizontal="center"/>
    </xf>
    <xf numFmtId="0" fontId="4" fillId="2" borderId="10" xfId="2" quotePrefix="1" applyFont="1" applyFill="1" applyBorder="1" applyAlignment="1">
      <alignment horizontal="center"/>
    </xf>
    <xf numFmtId="0" fontId="3" fillId="4" borderId="9" xfId="2" applyFont="1" applyFill="1" applyBorder="1" applyAlignment="1">
      <alignment horizontal="center"/>
    </xf>
    <xf numFmtId="0" fontId="4" fillId="2" borderId="7" xfId="2" applyFont="1" applyFill="1" applyBorder="1" applyAlignment="1">
      <alignment horizontal="center"/>
    </xf>
    <xf numFmtId="0" fontId="4" fillId="2" borderId="21" xfId="2" applyFont="1" applyFill="1" applyBorder="1" applyAlignment="1">
      <alignment horizontal="center"/>
    </xf>
    <xf numFmtId="0" fontId="5" fillId="5" borderId="4" xfId="2" applyFont="1" applyFill="1" applyBorder="1" applyAlignment="1">
      <alignment horizontal="center"/>
    </xf>
    <xf numFmtId="0" fontId="0" fillId="0" borderId="37" xfId="0" applyBorder="1" applyAlignment="1">
      <alignment horizontal="center"/>
    </xf>
    <xf numFmtId="0" fontId="4" fillId="2" borderId="38" xfId="2" applyFont="1" applyFill="1" applyBorder="1" applyAlignment="1">
      <alignment horizontal="center"/>
    </xf>
    <xf numFmtId="0" fontId="4" fillId="2" borderId="39" xfId="2" applyFont="1" applyFill="1" applyBorder="1" applyAlignment="1">
      <alignment horizontal="center"/>
    </xf>
    <xf numFmtId="0" fontId="7" fillId="2" borderId="22" xfId="2" applyFont="1" applyFill="1" applyBorder="1"/>
    <xf numFmtId="0" fontId="3" fillId="2" borderId="4" xfId="2" applyFont="1" applyFill="1" applyBorder="1"/>
    <xf numFmtId="0" fontId="7" fillId="0" borderId="26" xfId="2" applyFont="1" applyBorder="1" applyAlignment="1">
      <alignment horizontal="center"/>
    </xf>
    <xf numFmtId="0" fontId="7" fillId="0" borderId="27" xfId="2" applyFont="1" applyBorder="1" applyAlignment="1">
      <alignment horizontal="center"/>
    </xf>
    <xf numFmtId="0" fontId="5" fillId="3" borderId="24" xfId="2" applyFont="1" applyFill="1" applyBorder="1" applyProtection="1">
      <protection locked="0"/>
    </xf>
    <xf numFmtId="0" fontId="7" fillId="2" borderId="21" xfId="2" applyFont="1" applyFill="1" applyBorder="1" applyAlignment="1" applyProtection="1">
      <alignment horizontal="right"/>
      <protection locked="0"/>
    </xf>
    <xf numFmtId="3" fontId="7" fillId="3" borderId="26" xfId="2" applyNumberFormat="1" applyFont="1" applyFill="1" applyBorder="1" applyAlignment="1" applyProtection="1">
      <alignment horizontal="center"/>
      <protection locked="0"/>
    </xf>
    <xf numFmtId="3" fontId="7" fillId="3" borderId="27" xfId="2" applyNumberFormat="1" applyFont="1" applyFill="1" applyBorder="1" applyAlignment="1" applyProtection="1">
      <alignment horizontal="center"/>
      <protection locked="0"/>
    </xf>
    <xf numFmtId="0" fontId="0" fillId="0" borderId="7" xfId="0" applyBorder="1" applyAlignment="1">
      <alignment horizontal="center"/>
    </xf>
    <xf numFmtId="0" fontId="0" fillId="2" borderId="7" xfId="0" applyFill="1" applyBorder="1" applyAlignment="1">
      <alignment horizontal="center"/>
    </xf>
    <xf numFmtId="0" fontId="0" fillId="2" borderId="10" xfId="0" applyFill="1" applyBorder="1"/>
    <xf numFmtId="0" fontId="7" fillId="2" borderId="22" xfId="2" applyFont="1" applyFill="1" applyBorder="1" applyProtection="1">
      <protection locked="0"/>
    </xf>
    <xf numFmtId="0" fontId="19" fillId="0" borderId="0" xfId="0" applyFont="1"/>
    <xf numFmtId="0" fontId="4" fillId="0" borderId="7" xfId="2" applyFont="1" applyBorder="1" applyAlignment="1">
      <alignment horizontal="center"/>
    </xf>
    <xf numFmtId="0" fontId="4" fillId="0" borderId="7" xfId="2" applyFont="1" applyBorder="1"/>
    <xf numFmtId="0" fontId="4" fillId="0" borderId="0" xfId="2" applyFont="1"/>
    <xf numFmtId="0" fontId="4" fillId="0" borderId="0" xfId="2" applyFont="1" applyAlignment="1">
      <alignment horizontal="center"/>
    </xf>
    <xf numFmtId="0" fontId="4" fillId="0" borderId="10" xfId="2" quotePrefix="1" applyFont="1" applyBorder="1" applyAlignment="1">
      <alignment horizontal="center"/>
    </xf>
    <xf numFmtId="0" fontId="20" fillId="0" borderId="0" xfId="0" applyFont="1"/>
    <xf numFmtId="0" fontId="21" fillId="5" borderId="9" xfId="0" applyFont="1" applyFill="1" applyBorder="1"/>
    <xf numFmtId="0" fontId="22" fillId="5" borderId="36" xfId="2" applyFont="1" applyFill="1" applyBorder="1" applyAlignment="1" applyProtection="1">
      <alignment horizontal="left"/>
      <protection locked="0"/>
    </xf>
    <xf numFmtId="0" fontId="22" fillId="5" borderId="12" xfId="2" applyFont="1" applyFill="1" applyBorder="1" applyAlignment="1" applyProtection="1">
      <alignment horizontal="left"/>
      <protection locked="0"/>
    </xf>
    <xf numFmtId="0" fontId="22" fillId="5" borderId="23" xfId="2" applyFont="1" applyFill="1" applyBorder="1" applyAlignment="1" applyProtection="1">
      <alignment horizontal="left"/>
      <protection locked="0"/>
    </xf>
    <xf numFmtId="0" fontId="22" fillId="0" borderId="0" xfId="2" applyFont="1" applyAlignment="1" applyProtection="1">
      <alignment horizontal="left"/>
      <protection locked="0"/>
    </xf>
    <xf numFmtId="0" fontId="4" fillId="2" borderId="11" xfId="2" applyFont="1" applyFill="1" applyBorder="1"/>
    <xf numFmtId="3" fontId="7" fillId="4" borderId="19" xfId="2" applyNumberFormat="1" applyFont="1" applyFill="1" applyBorder="1" applyAlignment="1" applyProtection="1">
      <alignment horizontal="center"/>
      <protection locked="0"/>
    </xf>
    <xf numFmtId="3" fontId="7" fillId="4" borderId="20" xfId="2" applyNumberFormat="1" applyFont="1" applyFill="1" applyBorder="1" applyAlignment="1" applyProtection="1">
      <alignment horizontal="center"/>
      <protection locked="0"/>
    </xf>
    <xf numFmtId="0" fontId="7" fillId="4" borderId="19" xfId="2" applyFont="1" applyFill="1" applyBorder="1" applyAlignment="1" applyProtection="1">
      <alignment horizontal="center"/>
      <protection locked="0"/>
    </xf>
    <xf numFmtId="0" fontId="7" fillId="4" borderId="20" xfId="2" applyFont="1" applyFill="1" applyBorder="1" applyAlignment="1" applyProtection="1">
      <alignment horizontal="center"/>
      <protection locked="0"/>
    </xf>
    <xf numFmtId="0" fontId="7" fillId="4" borderId="34" xfId="2" applyFont="1" applyFill="1" applyBorder="1" applyAlignment="1" applyProtection="1">
      <alignment horizontal="center"/>
      <protection locked="0"/>
    </xf>
    <xf numFmtId="3" fontId="7" fillId="4" borderId="14" xfId="2" applyNumberFormat="1" applyFont="1" applyFill="1" applyBorder="1" applyAlignment="1" applyProtection="1">
      <alignment horizontal="center"/>
      <protection locked="0"/>
    </xf>
    <xf numFmtId="3" fontId="7" fillId="4" borderId="15" xfId="2" applyNumberFormat="1" applyFont="1" applyFill="1" applyBorder="1" applyAlignment="1" applyProtection="1">
      <alignment horizontal="center"/>
      <protection locked="0"/>
    </xf>
    <xf numFmtId="0" fontId="7" fillId="4" borderId="14" xfId="2" applyFont="1" applyFill="1" applyBorder="1" applyAlignment="1" applyProtection="1">
      <alignment horizontal="center"/>
      <protection locked="0"/>
    </xf>
    <xf numFmtId="0" fontId="7" fillId="4" borderId="15" xfId="2" applyFont="1" applyFill="1" applyBorder="1" applyAlignment="1" applyProtection="1">
      <alignment horizontal="center"/>
      <protection locked="0"/>
    </xf>
    <xf numFmtId="0" fontId="7" fillId="4" borderId="8" xfId="2" applyFont="1" applyFill="1" applyBorder="1" applyAlignment="1" applyProtection="1">
      <alignment horizontal="center"/>
      <protection locked="0"/>
    </xf>
    <xf numFmtId="0" fontId="7" fillId="4" borderId="13" xfId="2" applyFont="1" applyFill="1" applyBorder="1" applyAlignment="1" applyProtection="1">
      <alignment horizontal="center"/>
      <protection locked="0"/>
    </xf>
    <xf numFmtId="3" fontId="7" fillId="4" borderId="4" xfId="2" applyNumberFormat="1" applyFont="1" applyFill="1" applyBorder="1" applyAlignment="1" applyProtection="1">
      <alignment horizontal="center"/>
      <protection locked="0"/>
    </xf>
    <xf numFmtId="3" fontId="7" fillId="4" borderId="5" xfId="2" applyNumberFormat="1" applyFont="1" applyFill="1" applyBorder="1" applyAlignment="1" applyProtection="1">
      <alignment horizontal="center"/>
      <protection locked="0"/>
    </xf>
    <xf numFmtId="0" fontId="7" fillId="4" borderId="4" xfId="2" applyFont="1" applyFill="1" applyBorder="1" applyAlignment="1" applyProtection="1">
      <alignment horizontal="center"/>
      <protection locked="0"/>
    </xf>
    <xf numFmtId="0" fontId="7" fillId="4" borderId="6" xfId="2" applyFont="1" applyFill="1" applyBorder="1" applyAlignment="1" applyProtection="1">
      <alignment horizontal="center"/>
      <protection locked="0"/>
    </xf>
    <xf numFmtId="3" fontId="7" fillId="4" borderId="12" xfId="2" applyNumberFormat="1" applyFont="1" applyFill="1" applyBorder="1" applyAlignment="1" applyProtection="1">
      <alignment horizontal="center"/>
      <protection locked="0"/>
    </xf>
    <xf numFmtId="3" fontId="7" fillId="4" borderId="8" xfId="2" applyNumberFormat="1" applyFont="1" applyFill="1" applyBorder="1" applyAlignment="1" applyProtection="1">
      <alignment horizontal="center"/>
      <protection locked="0"/>
    </xf>
    <xf numFmtId="0" fontId="7" fillId="4" borderId="12" xfId="2" applyFont="1" applyFill="1" applyBorder="1" applyAlignment="1" applyProtection="1">
      <alignment horizontal="center"/>
      <protection locked="0"/>
    </xf>
    <xf numFmtId="165" fontId="7" fillId="4" borderId="19" xfId="2" applyNumberFormat="1" applyFont="1" applyFill="1" applyBorder="1" applyAlignment="1" applyProtection="1">
      <alignment horizontal="center"/>
      <protection locked="0"/>
    </xf>
    <xf numFmtId="165" fontId="7" fillId="4" borderId="20" xfId="2" applyNumberFormat="1" applyFont="1" applyFill="1" applyBorder="1" applyAlignment="1" applyProtection="1">
      <alignment horizontal="center"/>
      <protection locked="0"/>
    </xf>
    <xf numFmtId="3" fontId="7" fillId="4" borderId="13" xfId="2" applyNumberFormat="1" applyFont="1" applyFill="1" applyBorder="1" applyAlignment="1" applyProtection="1">
      <alignment horizontal="center"/>
      <protection locked="0"/>
    </xf>
    <xf numFmtId="3" fontId="7" fillId="0" borderId="8" xfId="2" applyNumberFormat="1" applyFont="1" applyBorder="1" applyAlignment="1" applyProtection="1">
      <alignment horizontal="center"/>
      <protection locked="0"/>
    </xf>
    <xf numFmtId="3" fontId="7" fillId="0" borderId="13" xfId="2" applyNumberFormat="1" applyFont="1" applyBorder="1" applyAlignment="1" applyProtection="1">
      <alignment horizontal="center"/>
      <protection locked="0"/>
    </xf>
    <xf numFmtId="0" fontId="5" fillId="5" borderId="25" xfId="2" applyFont="1" applyFill="1" applyBorder="1"/>
    <xf numFmtId="0" fontId="5" fillId="5" borderId="26" xfId="2" applyFont="1" applyFill="1" applyBorder="1"/>
    <xf numFmtId="0" fontId="5" fillId="5" borderId="27" xfId="2" applyFont="1" applyFill="1" applyBorder="1"/>
    <xf numFmtId="3" fontId="7" fillId="0" borderId="4" xfId="2" applyNumberFormat="1" applyFont="1" applyBorder="1" applyAlignment="1">
      <alignment horizontal="center"/>
    </xf>
    <xf numFmtId="0" fontId="7" fillId="0" borderId="6" xfId="2" applyFont="1" applyBorder="1" applyAlignment="1">
      <alignment horizontal="center"/>
    </xf>
    <xf numFmtId="3" fontId="7" fillId="2" borderId="19" xfId="2" applyNumberFormat="1" applyFont="1" applyFill="1" applyBorder="1" applyAlignment="1">
      <alignment horizontal="center"/>
    </xf>
    <xf numFmtId="3" fontId="7" fillId="0" borderId="23" xfId="2" applyNumberFormat="1" applyFont="1" applyBorder="1" applyAlignment="1">
      <alignment horizontal="center"/>
    </xf>
    <xf numFmtId="3" fontId="7" fillId="0" borderId="24" xfId="2" applyNumberFormat="1" applyFont="1" applyBorder="1" applyAlignment="1">
      <alignment horizontal="center"/>
    </xf>
    <xf numFmtId="9" fontId="7" fillId="4" borderId="19" xfId="1" applyFont="1" applyFill="1" applyBorder="1" applyAlignment="1" applyProtection="1">
      <alignment horizontal="center"/>
      <protection locked="0"/>
    </xf>
    <xf numFmtId="9" fontId="7" fillId="4" borderId="20" xfId="1" applyFont="1" applyFill="1" applyBorder="1" applyAlignment="1" applyProtection="1">
      <alignment horizontal="center"/>
      <protection locked="0"/>
    </xf>
    <xf numFmtId="164" fontId="7" fillId="4" borderId="19" xfId="1" applyNumberFormat="1" applyFont="1" applyFill="1" applyBorder="1" applyAlignment="1" applyProtection="1">
      <alignment horizontal="center"/>
      <protection locked="0"/>
    </xf>
    <xf numFmtId="164" fontId="7" fillId="4" borderId="20" xfId="1" applyNumberFormat="1" applyFont="1" applyFill="1" applyBorder="1" applyAlignment="1" applyProtection="1">
      <alignment horizontal="center"/>
      <protection locked="0"/>
    </xf>
    <xf numFmtId="0" fontId="7" fillId="6" borderId="12" xfId="2" applyFont="1" applyFill="1" applyBorder="1" applyAlignment="1" applyProtection="1">
      <alignment horizontal="center"/>
      <protection locked="0"/>
    </xf>
    <xf numFmtId="3" fontId="7" fillId="0" borderId="12" xfId="1" applyNumberFormat="1" applyFont="1" applyFill="1" applyBorder="1" applyAlignment="1" applyProtection="1">
      <alignment horizontal="center"/>
    </xf>
    <xf numFmtId="3" fontId="7" fillId="0" borderId="8" xfId="1" applyNumberFormat="1" applyFont="1" applyFill="1" applyBorder="1" applyAlignment="1" applyProtection="1">
      <alignment horizontal="center"/>
    </xf>
    <xf numFmtId="3" fontId="7" fillId="0" borderId="13" xfId="1" applyNumberFormat="1" applyFont="1" applyFill="1" applyBorder="1" applyAlignment="1" applyProtection="1">
      <alignment horizontal="center"/>
    </xf>
    <xf numFmtId="2" fontId="7" fillId="0" borderId="23" xfId="2" applyNumberFormat="1" applyFont="1" applyBorder="1" applyAlignment="1">
      <alignment horizontal="center"/>
    </xf>
    <xf numFmtId="164" fontId="7" fillId="0" borderId="12" xfId="1" applyNumberFormat="1" applyFont="1" applyFill="1" applyBorder="1" applyAlignment="1" applyProtection="1">
      <alignment horizontal="center"/>
    </xf>
    <xf numFmtId="164" fontId="7" fillId="0" borderId="12" xfId="2" applyNumberFormat="1" applyFont="1" applyBorder="1" applyAlignment="1">
      <alignment horizontal="center"/>
    </xf>
    <xf numFmtId="164" fontId="7" fillId="0" borderId="19" xfId="2" applyNumberFormat="1" applyFont="1" applyBorder="1" applyAlignment="1">
      <alignment horizontal="center"/>
    </xf>
    <xf numFmtId="164" fontId="7" fillId="0" borderId="23" xfId="2" applyNumberFormat="1" applyFont="1" applyBorder="1" applyAlignment="1">
      <alignment horizontal="center"/>
    </xf>
    <xf numFmtId="1" fontId="7" fillId="0" borderId="3" xfId="2" applyNumberFormat="1" applyFont="1" applyBorder="1" applyAlignment="1">
      <alignment horizontal="center"/>
    </xf>
    <xf numFmtId="1" fontId="7" fillId="0" borderId="33" xfId="2" applyNumberFormat="1" applyFont="1" applyBorder="1" applyAlignment="1">
      <alignment horizontal="center"/>
    </xf>
    <xf numFmtId="164" fontId="7" fillId="0" borderId="0" xfId="2" applyNumberFormat="1" applyFont="1" applyAlignment="1">
      <alignment horizontal="center"/>
    </xf>
    <xf numFmtId="164" fontId="7" fillId="0" borderId="10" xfId="2" applyNumberFormat="1" applyFont="1" applyBorder="1" applyAlignment="1">
      <alignment horizontal="center"/>
    </xf>
    <xf numFmtId="9" fontId="7" fillId="0" borderId="12" xfId="1" applyFont="1" applyFill="1" applyBorder="1" applyAlignment="1" applyProtection="1">
      <alignment horizontal="center"/>
    </xf>
    <xf numFmtId="9" fontId="7" fillId="0" borderId="8" xfId="1" applyFont="1" applyFill="1" applyBorder="1" applyAlignment="1" applyProtection="1">
      <alignment horizontal="center"/>
    </xf>
    <xf numFmtId="3" fontId="7" fillId="0" borderId="8" xfId="2" applyNumberFormat="1" applyFont="1" applyBorder="1" applyAlignment="1">
      <alignment horizontal="center"/>
    </xf>
    <xf numFmtId="3" fontId="7" fillId="0" borderId="13" xfId="2" applyNumberFormat="1" applyFont="1" applyBorder="1" applyAlignment="1">
      <alignment horizontal="center"/>
    </xf>
    <xf numFmtId="3" fontId="7" fillId="0" borderId="12" xfId="2" applyNumberFormat="1" applyFont="1" applyBorder="1" applyAlignment="1">
      <alignment horizontal="center"/>
    </xf>
    <xf numFmtId="0" fontId="7" fillId="0" borderId="12" xfId="2" applyFont="1" applyBorder="1" applyAlignment="1">
      <alignment horizontal="center"/>
    </xf>
    <xf numFmtId="1" fontId="7" fillId="0" borderId="8" xfId="2" applyNumberFormat="1" applyFont="1" applyBorder="1" applyAlignment="1">
      <alignment horizontal="center"/>
    </xf>
    <xf numFmtId="1" fontId="7" fillId="0" borderId="13" xfId="2" applyNumberFormat="1" applyFont="1" applyBorder="1" applyAlignment="1">
      <alignment horizontal="center"/>
    </xf>
    <xf numFmtId="0" fontId="7" fillId="2" borderId="7" xfId="2" applyFont="1" applyFill="1" applyBorder="1" applyAlignment="1">
      <alignment horizontal="left" vertical="top" wrapText="1"/>
    </xf>
    <xf numFmtId="0" fontId="7" fillId="2" borderId="0" xfId="2" applyFont="1" applyFill="1" applyAlignment="1">
      <alignment horizontal="left" vertical="top" wrapText="1"/>
    </xf>
    <xf numFmtId="0" fontId="7" fillId="2" borderId="10" xfId="2" applyFont="1" applyFill="1" applyBorder="1" applyAlignment="1">
      <alignment horizontal="left" vertical="top" wrapText="1"/>
    </xf>
    <xf numFmtId="0" fontId="7" fillId="2" borderId="21" xfId="2" applyFont="1" applyFill="1" applyBorder="1" applyAlignment="1">
      <alignment horizontal="left" vertical="top" wrapText="1"/>
    </xf>
    <xf numFmtId="0" fontId="7" fillId="2" borderId="22" xfId="2" applyFont="1" applyFill="1" applyBorder="1" applyAlignment="1">
      <alignment horizontal="left" vertical="top" wrapText="1"/>
    </xf>
    <xf numFmtId="0" fontId="7" fillId="2" borderId="45" xfId="2" applyFont="1" applyFill="1" applyBorder="1" applyAlignment="1">
      <alignment horizontal="left" vertical="top" wrapText="1"/>
    </xf>
    <xf numFmtId="0" fontId="10" fillId="2" borderId="2" xfId="2" applyFont="1" applyFill="1" applyBorder="1" applyAlignment="1">
      <alignment horizontal="center"/>
    </xf>
    <xf numFmtId="0" fontId="10" fillId="2" borderId="11" xfId="2" applyFont="1" applyFill="1" applyBorder="1" applyAlignment="1">
      <alignment horizontal="center"/>
    </xf>
    <xf numFmtId="0" fontId="10" fillId="2" borderId="0" xfId="2" applyFont="1" applyFill="1" applyAlignment="1">
      <alignment horizontal="center"/>
    </xf>
    <xf numFmtId="0" fontId="10" fillId="2" borderId="10" xfId="2" applyFont="1" applyFill="1" applyBorder="1" applyAlignment="1">
      <alignment horizontal="center"/>
    </xf>
    <xf numFmtId="0" fontId="6" fillId="0" borderId="2" xfId="2" applyFont="1" applyBorder="1" applyAlignment="1">
      <alignment horizontal="center"/>
    </xf>
    <xf numFmtId="0" fontId="6" fillId="0" borderId="0" xfId="2" applyFont="1" applyAlignment="1">
      <alignment horizontal="center"/>
    </xf>
    <xf numFmtId="0" fontId="7" fillId="2" borderId="0" xfId="2" applyFont="1" applyFill="1" applyAlignment="1">
      <alignment horizontal="center"/>
    </xf>
    <xf numFmtId="0" fontId="5" fillId="0" borderId="24" xfId="2" applyFont="1" applyBorder="1" applyAlignment="1">
      <alignment horizontal="center"/>
    </xf>
    <xf numFmtId="0" fontId="5" fillId="0" borderId="30" xfId="2" applyFont="1" applyBorder="1" applyAlignment="1">
      <alignment horizontal="center"/>
    </xf>
    <xf numFmtId="0" fontId="5" fillId="0" borderId="31" xfId="2" applyFont="1" applyBorder="1" applyAlignment="1">
      <alignment horizontal="center"/>
    </xf>
    <xf numFmtId="0" fontId="5" fillId="0" borderId="4" xfId="2" applyFont="1" applyBorder="1" applyAlignment="1">
      <alignment horizontal="center" vertical="top" wrapText="1"/>
    </xf>
    <xf numFmtId="0" fontId="5" fillId="0" borderId="5" xfId="2" applyFont="1" applyBorder="1" applyAlignment="1">
      <alignment horizontal="center" vertical="top" wrapText="1"/>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5" fillId="0" borderId="20" xfId="2" applyFont="1" applyBorder="1" applyAlignment="1">
      <alignment horizontal="center"/>
    </xf>
    <xf numFmtId="0" fontId="5" fillId="0" borderId="32" xfId="2" applyFont="1" applyBorder="1" applyAlignment="1">
      <alignment horizontal="center"/>
    </xf>
    <xf numFmtId="0" fontId="5" fillId="0" borderId="34" xfId="2" applyFont="1" applyBorder="1" applyAlignment="1">
      <alignment horizontal="center"/>
    </xf>
    <xf numFmtId="0" fontId="5" fillId="0" borderId="8" xfId="2" applyFont="1" applyBorder="1" applyAlignment="1">
      <alignment horizontal="center"/>
    </xf>
    <xf numFmtId="0" fontId="5" fillId="0" borderId="28" xfId="2" applyFont="1" applyBorder="1" applyAlignment="1">
      <alignment horizontal="center"/>
    </xf>
    <xf numFmtId="0" fontId="5" fillId="0" borderId="13" xfId="2" applyFont="1" applyBorder="1" applyAlignment="1">
      <alignment horizontal="center"/>
    </xf>
    <xf numFmtId="9" fontId="5" fillId="0" borderId="16" xfId="2" applyNumberFormat="1" applyFont="1" applyBorder="1" applyAlignment="1">
      <alignment horizontal="center"/>
    </xf>
    <xf numFmtId="9" fontId="5" fillId="0" borderId="17" xfId="2" applyNumberFormat="1" applyFont="1" applyBorder="1" applyAlignment="1">
      <alignment horizontal="center"/>
    </xf>
    <xf numFmtId="9" fontId="5" fillId="0" borderId="18" xfId="2" applyNumberFormat="1" applyFont="1" applyBorder="1" applyAlignment="1">
      <alignment horizontal="center"/>
    </xf>
    <xf numFmtId="1" fontId="7" fillId="0" borderId="12" xfId="2" applyNumberFormat="1" applyFont="1" applyBorder="1" applyAlignment="1">
      <alignment horizontal="center"/>
    </xf>
    <xf numFmtId="0" fontId="7" fillId="6" borderId="8" xfId="2" applyFont="1" applyFill="1" applyBorder="1" applyAlignment="1" applyProtection="1">
      <alignment horizontal="center"/>
      <protection locked="0"/>
    </xf>
    <xf numFmtId="0" fontId="7" fillId="6" borderId="13" xfId="2" applyFont="1" applyFill="1" applyBorder="1" applyAlignment="1" applyProtection="1">
      <alignment horizontal="center"/>
      <protection locked="0"/>
    </xf>
    <xf numFmtId="0" fontId="19" fillId="0" borderId="0" xfId="0" applyFont="1" applyAlignment="1">
      <alignment horizontal="center"/>
    </xf>
    <xf numFmtId="0" fontId="19" fillId="0" borderId="0" xfId="0" applyFont="1" applyAlignment="1">
      <alignment horizontal="center" vertical="center" wrapText="1"/>
    </xf>
  </cellXfs>
  <cellStyles count="3">
    <cellStyle name="Prozent" xfId="1" builtinId="5"/>
    <cellStyle name="Standard" xfId="0" builtinId="0"/>
    <cellStyle name="Standard 2" xfId="2" xr:uid="{00000000-0005-0000-0000-000002000000}"/>
  </cellStyles>
  <dxfs count="28">
    <dxf>
      <fill>
        <patternFill>
          <bgColor theme="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92D050"/>
        </patternFill>
      </fill>
    </dxf>
    <dxf>
      <fill>
        <patternFill>
          <bgColor theme="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FFFF00"/>
        </patternFill>
      </fill>
    </dxf>
    <dxf>
      <fill>
        <patternFill>
          <bgColor rgb="FF92D050"/>
        </patternFill>
      </fill>
    </dxf>
    <dxf>
      <font>
        <b val="0"/>
        <i val="0"/>
        <strike val="0"/>
        <condense val="0"/>
        <extend val="0"/>
        <outline val="0"/>
        <shadow val="0"/>
        <u val="none"/>
        <vertAlign val="baseline"/>
        <sz val="10"/>
        <color indexed="8"/>
        <name val="Calibri"/>
        <scheme val="minor"/>
      </font>
      <numFmt numFmtId="0" formatCode="General"/>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indexed="8"/>
        <name val="Calibri"/>
        <scheme val="minor"/>
      </font>
      <numFmt numFmtId="0" formatCode="General"/>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indexed="8"/>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0"/>
        <color indexed="8"/>
        <name val="Calibri"/>
        <scheme val="minor"/>
      </font>
      <numFmt numFmtId="0" formatCode="General"/>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border>
    </dxf>
    <dxf>
      <font>
        <b/>
        <i val="0"/>
        <strike val="0"/>
        <condense val="0"/>
        <extend val="0"/>
        <outline val="0"/>
        <shadow val="0"/>
        <u val="none"/>
        <vertAlign val="baseline"/>
        <sz val="10"/>
        <color indexed="8"/>
        <name val="Calibri"/>
        <scheme val="minor"/>
      </font>
      <numFmt numFmtId="0" formatCode="General"/>
      <fill>
        <patternFill patternType="none">
          <bgColor auto="1"/>
        </patternFill>
      </fill>
      <alignment horizontal="center" vertical="center" textRotation="0" wrapText="1" indent="0" justifyLastLine="0" shrinkToFit="0" readingOrder="0"/>
      <border diagonalUp="0" diagonalDown="0" outline="0">
        <left style="thin">
          <color theme="4" tint="0.39997558519241921"/>
        </left>
        <right/>
        <top style="thin">
          <color theme="4" tint="0.39997558519241921"/>
        </top>
        <bottom/>
      </border>
    </dxf>
    <dxf>
      <border outline="0">
        <bottom style="thin">
          <color theme="4" tint="0.39997558519241921"/>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i val="0"/>
        <strike val="0"/>
        <condense val="0"/>
        <extend val="0"/>
        <outline val="0"/>
        <shadow val="0"/>
        <u val="none"/>
        <vertAlign val="baseline"/>
        <sz val="11"/>
        <color theme="0"/>
        <name val="Calibri"/>
        <scheme val="minor"/>
      </font>
      <numFmt numFmtId="0" formatCode="General"/>
      <fill>
        <patternFill patternType="none">
          <fgColor theme="4"/>
          <bgColor auto="1"/>
        </patternFill>
      </fill>
      <alignment horizontal="center" vertical="center" textRotation="0" wrapText="1" indent="0" justifyLastLine="0" shrinkToFit="0" readingOrder="0"/>
    </dxf>
    <dxf>
      <border outline="0">
        <top style="medium">
          <color indexed="64"/>
        </top>
        <bottom style="thin">
          <color theme="4" tint="0.39997558519241921"/>
        </bottom>
      </border>
    </dxf>
    <dxf>
      <font>
        <b val="0"/>
        <i val="0"/>
        <strike val="0"/>
        <condense val="0"/>
        <extend val="0"/>
        <outline val="0"/>
        <shadow val="0"/>
        <u val="none"/>
        <vertAlign val="baseline"/>
        <sz val="10"/>
        <color indexed="8"/>
        <name val="Calibri"/>
        <scheme val="minor"/>
      </font>
      <numFmt numFmtId="0" formatCode="General"/>
      <fill>
        <patternFill patternType="none">
          <fgColor theme="4" tint="0.79998168889431442"/>
          <bgColor auto="1"/>
        </patternFill>
      </fill>
      <alignment horizontal="general"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dxf>
  </dxfs>
  <tableStyles count="0" defaultTableStyle="TableStyleMedium2" defaultPivotStyle="PivotStyleLight16"/>
  <colors>
    <mruColors>
      <color rgb="FFA6A6A6"/>
      <color rgb="FFFF5050"/>
      <color rgb="FF00A9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I$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I$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100854</xdr:colOff>
          <xdr:row>0</xdr:row>
          <xdr:rowOff>22411</xdr:rowOff>
        </xdr:from>
        <xdr:to>
          <xdr:col>7</xdr:col>
          <xdr:colOff>709769</xdr:colOff>
          <xdr:row>1</xdr:row>
          <xdr:rowOff>67233</xdr:rowOff>
        </xdr:to>
        <xdr:grpSp>
          <xdr:nvGrpSpPr>
            <xdr:cNvPr id="2" name="Gruppieren 2">
              <a:extLst>
                <a:ext uri="{FF2B5EF4-FFF2-40B4-BE49-F238E27FC236}">
                  <a16:creationId xmlns:a16="http://schemas.microsoft.com/office/drawing/2014/main" id="{00000000-0008-0000-0000-000002000000}"/>
                </a:ext>
              </a:extLst>
            </xdr:cNvPr>
            <xdr:cNvGrpSpPr>
              <a:grpSpLocks/>
            </xdr:cNvGrpSpPr>
          </xdr:nvGrpSpPr>
          <xdr:grpSpPr bwMode="auto">
            <a:xfrm>
              <a:off x="6734736" y="22411"/>
              <a:ext cx="1337298" cy="268940"/>
              <a:chOff x="3672504" y="10084"/>
              <a:chExt cx="1514142" cy="359440"/>
            </a:xfrm>
          </xdr:grpSpPr>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3672504" y="10084"/>
                <a:ext cx="720000" cy="3594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3F3F76"/>
                    </a:solidFill>
                    <a:latin typeface="Calibri"/>
                    <a:cs typeface="Calibri"/>
                  </a:rPr>
                  <a:t>Deutsch</a:t>
                </a:r>
              </a:p>
            </xdr:txBody>
          </xdr:sp>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4466646" y="10084"/>
                <a:ext cx="720000" cy="3594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3F3F76"/>
                    </a:solidFill>
                    <a:latin typeface="Calibri"/>
                    <a:cs typeface="Calibri"/>
                  </a:rPr>
                  <a:t>Englisch</a:t>
                </a:r>
              </a:p>
            </xdr:txBody>
          </xdr:sp>
        </xdr:grp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100854</xdr:colOff>
          <xdr:row>0</xdr:row>
          <xdr:rowOff>22411</xdr:rowOff>
        </xdr:from>
        <xdr:to>
          <xdr:col>7</xdr:col>
          <xdr:colOff>709769</xdr:colOff>
          <xdr:row>1</xdr:row>
          <xdr:rowOff>67233</xdr:rowOff>
        </xdr:to>
        <xdr:grpSp>
          <xdr:nvGrpSpPr>
            <xdr:cNvPr id="2" name="Gruppieren 2">
              <a:extLst>
                <a:ext uri="{FF2B5EF4-FFF2-40B4-BE49-F238E27FC236}">
                  <a16:creationId xmlns:a16="http://schemas.microsoft.com/office/drawing/2014/main" id="{00000000-0008-0000-0100-000002000000}"/>
                </a:ext>
              </a:extLst>
            </xdr:cNvPr>
            <xdr:cNvGrpSpPr>
              <a:grpSpLocks/>
            </xdr:cNvGrpSpPr>
          </xdr:nvGrpSpPr>
          <xdr:grpSpPr bwMode="auto">
            <a:xfrm>
              <a:off x="6185648" y="22411"/>
              <a:ext cx="1337297" cy="268940"/>
              <a:chOff x="3672500" y="10084"/>
              <a:chExt cx="1514157" cy="359440"/>
            </a:xfrm>
          </xdr:grpSpPr>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3672500" y="10084"/>
                <a:ext cx="720000" cy="3594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3F3F76"/>
                    </a:solidFill>
                    <a:latin typeface="Calibri"/>
                    <a:cs typeface="Calibri"/>
                  </a:rPr>
                  <a:t>Deutsch</a:t>
                </a:r>
              </a:p>
            </xdr:txBody>
          </xdr:sp>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4466657" y="10084"/>
                <a:ext cx="720000" cy="3594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3F3F76"/>
                    </a:solidFill>
                    <a:latin typeface="Calibri"/>
                    <a:cs typeface="Calibri"/>
                  </a:rPr>
                  <a:t>Englisch</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xdr:colOff>
          <xdr:row>0</xdr:row>
          <xdr:rowOff>38100</xdr:rowOff>
        </xdr:from>
        <xdr:to>
          <xdr:col>10</xdr:col>
          <xdr:colOff>657225</xdr:colOff>
          <xdr:row>1</xdr:row>
          <xdr:rowOff>123825</xdr:rowOff>
        </xdr:to>
        <xdr:sp macro="" textlink="">
          <xdr:nvSpPr>
            <xdr:cNvPr id="16387" name="Button 3" descr="Formular zurücksetzen"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000000"/>
                  </a:solidFill>
                  <a:latin typeface="Arial"/>
                  <a:cs typeface="Arial"/>
                </a:rPr>
                <a:t>Clear Content</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prache_Allgemein" displayName="Sprache_Allgemein" ref="A3:B17" totalsRowShown="0" dataDxfId="27">
  <autoFilter ref="A3:B17" xr:uid="{00000000-0009-0000-0100-000001000000}"/>
  <tableColumns count="2">
    <tableColumn id="1" xr3:uid="{00000000-0010-0000-0000-000001000000}" name="Deutsch" dataDxfId="26"/>
    <tableColumn id="2" xr3:uid="{00000000-0010-0000-0000-000002000000}" name="Englisch"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prache_Berechnung" displayName="Sprache_Berechnung" ref="D3:J43" totalsRowShown="0" headerRowDxfId="24" dataDxfId="22" headerRowBorderDxfId="23" tableBorderDxfId="21" headerRowCellStyle="Standard 2" dataCellStyle="Standard 2">
  <autoFilter ref="D3:J43" xr:uid="{00000000-0009-0000-0100-000003000000}"/>
  <tableColumns count="7">
    <tableColumn id="1" xr3:uid="{00000000-0010-0000-0100-000001000000}" name="#" dataDxfId="20" dataCellStyle="Standard 2"/>
    <tableColumn id="2" xr3:uid="{00000000-0010-0000-0100-000002000000}" name="Deutsch" dataDxfId="19" dataCellStyle="Standard 2"/>
    <tableColumn id="3" xr3:uid="{00000000-0010-0000-0100-000003000000}" name="English" dataDxfId="18" dataCellStyle="Standard 2"/>
    <tableColumn id="8" xr3:uid="{00000000-0010-0000-0100-000008000000}" name="Einheit" dataDxfId="17" dataCellStyle="Standard 2"/>
    <tableColumn id="7" xr3:uid="{00000000-0010-0000-0100-000007000000}" name="Unit" dataDxfId="16" dataCellStyle="Standard 2"/>
    <tableColumn id="4" xr3:uid="{00000000-0010-0000-0100-000004000000}" name="Bemerkung" dataDxfId="15" dataCellStyle="Standard 2"/>
    <tableColumn id="5" xr3:uid="{00000000-0010-0000-0100-000005000000}" name="Remark" dataDxfId="14" dataCellStyle="Standard 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M56"/>
  <sheetViews>
    <sheetView tabSelected="1" view="pageLayout" zoomScale="85" zoomScaleNormal="100" zoomScalePageLayoutView="85" workbookViewId="0">
      <selection activeCell="C96" sqref="C96"/>
    </sheetView>
  </sheetViews>
  <sheetFormatPr baseColWidth="10" defaultColWidth="11.42578125" defaultRowHeight="16.5" x14ac:dyDescent="0.3"/>
  <cols>
    <col min="1" max="1" width="3.28515625" customWidth="1"/>
    <col min="2" max="2" width="28.28515625" customWidth="1"/>
    <col min="3" max="3" width="22.5703125" customWidth="1"/>
    <col min="4" max="4" width="13.5703125" customWidth="1"/>
    <col min="5" max="5" width="14.42578125" customWidth="1"/>
    <col min="6" max="11" width="10.28515625" customWidth="1"/>
    <col min="12" max="12" width="3.7109375" customWidth="1"/>
    <col min="13" max="13" width="99.28515625" style="96" customWidth="1"/>
    <col min="14" max="29" width="7" customWidth="1"/>
  </cols>
  <sheetData>
    <row r="1" spans="1:13" ht="17.25" customHeight="1" x14ac:dyDescent="0.3">
      <c r="A1" s="1" t="str">
        <f>IF($I$1=1,Sprache!A4,Sprache!B4)</f>
        <v>Lieferant:</v>
      </c>
      <c r="B1" s="2"/>
      <c r="C1" s="23"/>
      <c r="D1" s="3"/>
      <c r="E1" s="4"/>
      <c r="F1" s="169"/>
      <c r="G1" s="169"/>
      <c r="H1" s="169"/>
      <c r="I1" s="165">
        <v>1</v>
      </c>
      <c r="J1" s="165"/>
      <c r="K1" s="166"/>
    </row>
    <row r="2" spans="1:13" ht="17.25" customHeight="1" thickBot="1" x14ac:dyDescent="0.35">
      <c r="A2" s="5" t="str">
        <f>IF($I$1=1,Sprache!A5,Sprache!B5)</f>
        <v>Lieferantennummer:</v>
      </c>
      <c r="B2" s="6"/>
      <c r="C2" s="7"/>
      <c r="D2" s="8"/>
      <c r="E2" s="9"/>
      <c r="F2" s="170"/>
      <c r="G2" s="170"/>
      <c r="H2" s="170"/>
      <c r="I2" s="167"/>
      <c r="J2" s="167"/>
      <c r="K2" s="168"/>
    </row>
    <row r="3" spans="1:13" ht="17.25" customHeight="1" thickBot="1" x14ac:dyDescent="0.35">
      <c r="A3" s="5" t="str">
        <f>IF($I$1=1,Sprache!A6,Sprache!B6)</f>
        <v>Thomas Artikelbezeichnung:</v>
      </c>
      <c r="B3" s="6"/>
      <c r="C3" s="7"/>
      <c r="D3" s="8"/>
      <c r="E3" s="79" t="str">
        <f>IF($I$1=1,Sprache!$A$9,Sprache!$B$9)</f>
        <v>Jahr:</v>
      </c>
      <c r="F3" s="80">
        <f ca="1">YEAR(TODAY())</f>
        <v>2025</v>
      </c>
      <c r="G3" s="80">
        <f ca="1">F3+1</f>
        <v>2026</v>
      </c>
      <c r="H3" s="80">
        <f ca="1">G3+1</f>
        <v>2027</v>
      </c>
      <c r="I3" s="80">
        <f ca="1">H3+1</f>
        <v>2028</v>
      </c>
      <c r="J3" s="80">
        <f ca="1">I3+1</f>
        <v>2029</v>
      </c>
      <c r="K3" s="81">
        <f ca="1">J3+1</f>
        <v>2030</v>
      </c>
    </row>
    <row r="4" spans="1:13" ht="17.25" customHeight="1" thickBot="1" x14ac:dyDescent="0.35">
      <c r="A4" s="5" t="str">
        <f>IF($I$1=1,Sprache!A7,Sprache!B7)</f>
        <v>Thomas Artikelnummer:</v>
      </c>
      <c r="B4" s="6"/>
      <c r="C4" s="82"/>
      <c r="D4" s="83"/>
      <c r="E4" s="79" t="str">
        <f>IF($I$1=1,Sprache!A10,Sprache!B10)</f>
        <v>Jahresbedarf:</v>
      </c>
      <c r="F4" s="84"/>
      <c r="G4" s="84"/>
      <c r="H4" s="84"/>
      <c r="I4" s="84"/>
      <c r="J4" s="84"/>
      <c r="K4" s="85"/>
      <c r="M4" s="97" t="str">
        <f>IF($I$1=1,Sprache!I3,Sprache!J3)</f>
        <v>Bemerkung</v>
      </c>
    </row>
    <row r="5" spans="1:13" ht="17.25" customHeight="1" thickBot="1" x14ac:dyDescent="0.35">
      <c r="A5" s="71"/>
      <c r="B5" s="29" t="str">
        <f>IF($I$1=1,Sprache!E4,Sprache!F4)</f>
        <v>PLAN DATEN: Muss vor dem Run@Rate ausgefüllt werden</v>
      </c>
      <c r="C5" s="30"/>
      <c r="D5" s="30"/>
      <c r="E5" s="31"/>
      <c r="F5" s="16"/>
      <c r="G5" s="16"/>
      <c r="H5" s="16"/>
      <c r="I5" s="16"/>
      <c r="J5" s="16"/>
      <c r="K5" s="17"/>
    </row>
    <row r="6" spans="1:13" ht="17.25" customHeight="1" thickBot="1" x14ac:dyDescent="0.35">
      <c r="A6" s="86"/>
      <c r="B6" s="11" t="str">
        <f>IF($I$1=1,Sprache!E5,Sprache!F5)</f>
        <v>Vorgaben und Maschinendaten:</v>
      </c>
      <c r="C6" s="2"/>
      <c r="D6" s="2"/>
      <c r="E6" s="65" t="str">
        <f>IF($I$1=1,Sprache!$A$11,Sprache!$B$11)</f>
        <v>Prozessschritt</v>
      </c>
      <c r="F6" s="114"/>
      <c r="G6" s="115"/>
      <c r="H6" s="116"/>
      <c r="I6" s="117"/>
      <c r="J6" s="116"/>
      <c r="K6" s="117"/>
    </row>
    <row r="7" spans="1:13" ht="17.25" customHeight="1" x14ac:dyDescent="0.25">
      <c r="A7" s="72" t="s">
        <v>51</v>
      </c>
      <c r="B7" s="12" t="str">
        <f>IF($I$1=1,Sprache!E6,Sprache!F6)</f>
        <v>Arbeitswochen / Jahr</v>
      </c>
      <c r="C7" s="6"/>
      <c r="D7" s="24" t="str">
        <f>IF($I$1=1,Sprache!G6,Sprache!H6)</f>
        <v>[Anzahl]</v>
      </c>
      <c r="E7" s="66"/>
      <c r="F7" s="108"/>
      <c r="G7" s="109"/>
      <c r="H7" s="110"/>
      <c r="I7" s="111"/>
      <c r="J7" s="112"/>
      <c r="K7" s="113"/>
      <c r="M7" s="98" t="str">
        <f>IF($I$1=1,Sprache!I6,Sprache!J6)</f>
        <v>Standard 48 Wochen</v>
      </c>
    </row>
    <row r="8" spans="1:13" ht="17.25" customHeight="1" x14ac:dyDescent="0.25">
      <c r="A8" s="72" t="s">
        <v>0</v>
      </c>
      <c r="B8" s="12" t="str">
        <f>IF($I$1=1,Sprache!E7,Sprache!F7)</f>
        <v>Schichten / Woche</v>
      </c>
      <c r="C8" s="6"/>
      <c r="D8" s="24" t="str">
        <f>IF($I$1=1,Sprache!G7,Sprache!H7)</f>
        <v>[Anzahl]</v>
      </c>
      <c r="E8" s="67"/>
      <c r="F8" s="118"/>
      <c r="G8" s="119"/>
      <c r="H8" s="120"/>
      <c r="I8" s="112"/>
      <c r="J8" s="112"/>
      <c r="K8" s="113"/>
      <c r="M8" s="99" t="str">
        <f>IF($I$1=1,Sprache!I7,Sprache!J7)</f>
        <v>-</v>
      </c>
    </row>
    <row r="9" spans="1:13" ht="17.25" customHeight="1" x14ac:dyDescent="0.25">
      <c r="A9" s="72" t="s">
        <v>1</v>
      </c>
      <c r="B9" s="12" t="str">
        <f>IF($I$1=1,Sprache!E8,Sprache!F8)</f>
        <v>Schichtdauer</v>
      </c>
      <c r="C9" s="6"/>
      <c r="D9" s="24" t="str">
        <f>IF($I$1=1,Sprache!G8,Sprache!H8)</f>
        <v>[Minuten]</v>
      </c>
      <c r="E9" s="67"/>
      <c r="F9" s="103"/>
      <c r="G9" s="104"/>
      <c r="H9" s="105"/>
      <c r="I9" s="106"/>
      <c r="J9" s="106"/>
      <c r="K9" s="107"/>
      <c r="M9" s="99" t="str">
        <f>IF($I$1=1,Sprache!I8,Sprache!J8)</f>
        <v>Schichdauer ohne Abzug von Pausen- oder Stillstandszeiten</v>
      </c>
    </row>
    <row r="10" spans="1:13" ht="17.25" customHeight="1" x14ac:dyDescent="0.25">
      <c r="A10" s="72" t="s">
        <v>2</v>
      </c>
      <c r="B10" s="12" t="str">
        <f>IF($I$1=1,Sprache!E9,Sprache!F9)</f>
        <v xml:space="preserve">Geplante Stillstandszeiten </v>
      </c>
      <c r="C10" s="6"/>
      <c r="D10" s="24" t="str">
        <f>IF($I$1=1,Sprache!G9,Sprache!H9)</f>
        <v>[Minuten / Schicht]</v>
      </c>
      <c r="E10" s="66"/>
      <c r="F10" s="119"/>
      <c r="G10" s="123"/>
      <c r="H10" s="112"/>
      <c r="I10" s="113"/>
      <c r="J10" s="112"/>
      <c r="K10" s="113"/>
      <c r="M10" s="99" t="str">
        <f>IF($I$1=1,Sprache!I9,Sprache!J9)</f>
        <v>Produktionszeitverlust durch geplante Ausfallzeiten/Stillstandszeiten
(Pausen, geplante Wartung, Rüst- und Einfahrzeit etc.)</v>
      </c>
    </row>
    <row r="11" spans="1:13" ht="17.25" customHeight="1" x14ac:dyDescent="0.25">
      <c r="A11" s="72" t="s">
        <v>3</v>
      </c>
      <c r="B11" s="12" t="str">
        <f>IF($I$1=1,Sprache!E10,Sprache!F10)</f>
        <v>Planbelegungszeit pro Schicht</v>
      </c>
      <c r="C11" s="6"/>
      <c r="D11" s="24" t="str">
        <f>IF($I$1=1,Sprache!G10,Sprache!H10)</f>
        <v>[Anzahl]</v>
      </c>
      <c r="E11" s="68" t="s">
        <v>53</v>
      </c>
      <c r="F11" s="124" t="str">
        <f>IF((F9-F10)=0,"-",(F9-F10))</f>
        <v>-</v>
      </c>
      <c r="G11" s="125"/>
      <c r="H11" s="124" t="str">
        <f t="shared" ref="H11" si="0">IF((H9-H10)=0,"-",(H9-H10))</f>
        <v>-</v>
      </c>
      <c r="I11" s="125"/>
      <c r="J11" s="124" t="str">
        <f t="shared" ref="J11" si="1">IF((J9-J10)=0,"-",(J9-J10))</f>
        <v>-</v>
      </c>
      <c r="K11" s="125"/>
      <c r="M11" s="99" t="str">
        <f>IF($I$1=1,Sprache!I10,Sprache!J10)</f>
        <v>-</v>
      </c>
    </row>
    <row r="12" spans="1:13" ht="17.25" customHeight="1" x14ac:dyDescent="0.25">
      <c r="A12" s="72" t="s">
        <v>4</v>
      </c>
      <c r="B12" s="12" t="str">
        <f>IF($I$1=1,Sprache!E11,Sprache!F11)</f>
        <v>geplante Prozesszykluszeit (Taktzeit)</v>
      </c>
      <c r="C12" s="6"/>
      <c r="D12" s="24" t="str">
        <f>IF($I$1=1,Sprache!G11,Sprache!H11)</f>
        <v>[Sekunden]</v>
      </c>
      <c r="E12" s="67"/>
      <c r="F12" s="121"/>
      <c r="G12" s="122"/>
      <c r="H12" s="121"/>
      <c r="I12" s="122"/>
      <c r="J12" s="121"/>
      <c r="K12" s="121"/>
      <c r="M12" s="99" t="str">
        <f>IF($I$1=1,Sprache!I11,Sprache!J11)</f>
        <v>Zykluszeit pro Bauteil/Baugruppe ohne jegliche Störung</v>
      </c>
    </row>
    <row r="13" spans="1:13" ht="17.25" customHeight="1" x14ac:dyDescent="0.25">
      <c r="A13" s="72" t="s">
        <v>136</v>
      </c>
      <c r="B13" s="12" t="str">
        <f>IF($I$1=1,Sprache!E12,Sprache!F12)</f>
        <v>Max Stückzahl / Schicht (100% Verfügbarkeit)</v>
      </c>
      <c r="C13" s="6"/>
      <c r="D13" s="24" t="str">
        <f>IF($I$1=1,Sprache!G12,Sprache!H12)</f>
        <v>[Stück]</v>
      </c>
      <c r="E13" s="68" t="s">
        <v>69</v>
      </c>
      <c r="F13" s="131" t="str">
        <f>IFERROR((F11*60/F12),"-")</f>
        <v>-</v>
      </c>
      <c r="G13" s="131"/>
      <c r="H13" s="131" t="str">
        <f t="shared" ref="H13" si="2">IFERROR((H11*60/H12),"-")</f>
        <v>-</v>
      </c>
      <c r="I13" s="131"/>
      <c r="J13" s="131" t="str">
        <f t="shared" ref="J13" si="3">IFERROR((J11*60/J12),"-")</f>
        <v>-</v>
      </c>
      <c r="K13" s="131"/>
      <c r="M13" s="99" t="str">
        <f>IF($I$1=1,Sprache!I12,Sprache!J12)</f>
        <v>-</v>
      </c>
    </row>
    <row r="14" spans="1:13" ht="17.25" customHeight="1" x14ac:dyDescent="0.25">
      <c r="A14" s="72" t="s">
        <v>5</v>
      </c>
      <c r="B14" s="12" t="str">
        <f>IF($I$1=1,Sprache!E13,Sprache!F13)</f>
        <v>geplante Fehlerrate</v>
      </c>
      <c r="C14" s="6"/>
      <c r="D14" s="24" t="str">
        <f>IF($I$1=1,Sprache!G13,Sprache!H13)</f>
        <v>%</v>
      </c>
      <c r="E14" s="68"/>
      <c r="F14" s="136"/>
      <c r="G14" s="137"/>
      <c r="H14" s="134"/>
      <c r="I14" s="135"/>
      <c r="J14" s="134"/>
      <c r="K14" s="134"/>
      <c r="M14" s="99" t="str">
        <f>IF($I$1=1,Sprache!I13,Sprache!J13)</f>
        <v>Erwartete Fehlerrate basierend auf Erfahrung</v>
      </c>
    </row>
    <row r="15" spans="1:13" ht="17.25" customHeight="1" x14ac:dyDescent="0.25">
      <c r="A15" s="72" t="s">
        <v>52</v>
      </c>
      <c r="B15" s="12" t="str">
        <f>IF($I$1=1,Sprache!E14,Sprache!F14)</f>
        <v>Max i.O. Stückzahl / Jahr (100% Verfügbarkeit)</v>
      </c>
      <c r="C15" s="6"/>
      <c r="D15" s="24" t="str">
        <f>IF($I$1=1,Sprache!G14,Sprache!H14)</f>
        <v>[Stück]</v>
      </c>
      <c r="E15" s="68" t="s">
        <v>146</v>
      </c>
      <c r="F15" s="131" t="str">
        <f>IFERROR((F13*F7*F8*(1-F14)),"-")</f>
        <v>-</v>
      </c>
      <c r="G15" s="131"/>
      <c r="H15" s="131" t="str">
        <f t="shared" ref="H15" si="4">IFERROR((H13*H7*H8*(1-H14)),"-")</f>
        <v>-</v>
      </c>
      <c r="I15" s="131"/>
      <c r="J15" s="131" t="str">
        <f t="shared" ref="J15" si="5">IFERROR((J13*J7*J8*(1-J14)),"-")</f>
        <v>-</v>
      </c>
      <c r="K15" s="131"/>
      <c r="M15" s="99" t="str">
        <f>IF($I$1=1,Sprache!I14,Sprache!J14)</f>
        <v>-</v>
      </c>
    </row>
    <row r="16" spans="1:13" ht="17.25" customHeight="1" x14ac:dyDescent="0.25">
      <c r="A16" s="72" t="s">
        <v>6</v>
      </c>
      <c r="B16" s="12" t="str">
        <f>IF($I$1=1,Sprache!E15,Sprache!F15)</f>
        <v>Prozessverfügbarkeit für das Thomas Produkt</v>
      </c>
      <c r="C16" s="6"/>
      <c r="D16" s="24" t="str">
        <f>IF($I$1=1,Sprache!G15,Sprache!H15)</f>
        <v>%</v>
      </c>
      <c r="E16" s="67"/>
      <c r="F16" s="134"/>
      <c r="G16" s="135"/>
      <c r="H16" s="134"/>
      <c r="I16" s="135"/>
      <c r="J16" s="134"/>
      <c r="K16" s="134"/>
      <c r="M16" s="99" t="str">
        <f>IF($I$1=1,Sprache!I15,Sprache!J15)</f>
        <v>Die betrachtete Maschine wird für zwei Kunden je zur Hälfte genutzt, also J=50%</v>
      </c>
    </row>
    <row r="17" spans="1:13" ht="17.25" customHeight="1" thickBot="1" x14ac:dyDescent="0.3">
      <c r="A17" s="73" t="s">
        <v>57</v>
      </c>
      <c r="B17" s="14" t="str">
        <f>IF($I$1=1,Sprache!E16,Sprache!F16)</f>
        <v>Geplante Stückzahl / Jahr</v>
      </c>
      <c r="C17" s="15"/>
      <c r="D17" s="25" t="str">
        <f>IF($I$1=1,Sprache!G16,Sprache!H16)</f>
        <v>[Stück]</v>
      </c>
      <c r="E17" s="69" t="s">
        <v>58</v>
      </c>
      <c r="F17" s="132" t="str">
        <f>IFERROR((F16*F15),"-")</f>
        <v>-</v>
      </c>
      <c r="G17" s="133"/>
      <c r="H17" s="132" t="str">
        <f t="shared" ref="H17" si="6">IFERROR((H16*H15),"-")</f>
        <v>-</v>
      </c>
      <c r="I17" s="133"/>
      <c r="J17" s="132" t="str">
        <f t="shared" ref="J17" si="7">IFERROR((J16*J15),"-")</f>
        <v>-</v>
      </c>
      <c r="K17" s="132"/>
      <c r="M17" s="100" t="str">
        <f>IF($I$1=1,Sprache!I16,Sprache!J16)</f>
        <v>-</v>
      </c>
    </row>
    <row r="18" spans="1:13" ht="17.25" customHeight="1" thickBot="1" x14ac:dyDescent="0.3">
      <c r="A18" s="72"/>
      <c r="B18" s="10"/>
      <c r="C18" s="6"/>
      <c r="D18" s="6"/>
      <c r="E18" s="13"/>
      <c r="F18" s="27"/>
      <c r="G18" s="27"/>
      <c r="H18" s="27"/>
      <c r="I18" s="27"/>
      <c r="J18" s="27"/>
      <c r="K18" s="28"/>
      <c r="M18" s="101"/>
    </row>
    <row r="19" spans="1:13" ht="17.25" customHeight="1" thickBot="1" x14ac:dyDescent="0.3">
      <c r="A19" s="74"/>
      <c r="B19" s="126" t="str">
        <f>IF($I$1=1,Sprache!E18,Sprache!F18)</f>
        <v>IST DATEN: Muss während des R@R ausgefüllt werden (Grau hinterlegte Zellen)</v>
      </c>
      <c r="C19" s="127"/>
      <c r="D19" s="127"/>
      <c r="E19" s="128"/>
      <c r="F19" s="16"/>
      <c r="G19" s="16"/>
      <c r="H19" s="16"/>
      <c r="I19" s="16"/>
      <c r="J19" s="16"/>
      <c r="K19" s="17"/>
      <c r="M19" s="101"/>
    </row>
    <row r="20" spans="1:13" ht="17.25" customHeight="1" thickBot="1" x14ac:dyDescent="0.3">
      <c r="A20" s="86"/>
      <c r="B20" s="11" t="str">
        <f>IF($I$1=1,Sprache!E19,Sprache!F19)</f>
        <v>Produktionsdaten während Run@Rate</v>
      </c>
      <c r="C20" s="2"/>
      <c r="D20" s="2"/>
      <c r="E20" s="65" t="str">
        <f>IF($I$1=1,Sprache!$A$11,Sprache!$B$11)</f>
        <v>Prozessschritt</v>
      </c>
      <c r="F20" s="129" t="str">
        <f>IF($F$6="","-",$F$6)</f>
        <v>-</v>
      </c>
      <c r="G20" s="130"/>
      <c r="H20" s="129" t="str">
        <f>IF($H$6="","-",$H$6)</f>
        <v>-</v>
      </c>
      <c r="I20" s="130"/>
      <c r="J20" s="129" t="str">
        <f>IF($J$6="","-",$J$6)</f>
        <v>-</v>
      </c>
      <c r="K20" s="130"/>
      <c r="M20" s="101"/>
    </row>
    <row r="21" spans="1:13" ht="17.25" customHeight="1" x14ac:dyDescent="0.25">
      <c r="A21" s="72" t="s">
        <v>7</v>
      </c>
      <c r="B21" s="12" t="str">
        <f>IF($I$1=1,Sprache!E20,Sprache!F20)</f>
        <v>tatsächliche Fertigungszeit</v>
      </c>
      <c r="C21" s="6"/>
      <c r="D21" s="24" t="str">
        <f>IF($I$1=1,Sprache!G20,Sprache!H20)</f>
        <v>[Minuten]</v>
      </c>
      <c r="E21" s="66"/>
      <c r="F21" s="138"/>
      <c r="G21" s="138"/>
      <c r="H21" s="138"/>
      <c r="I21" s="138"/>
      <c r="J21" s="138"/>
      <c r="K21" s="138"/>
      <c r="M21" s="98" t="str">
        <f>IF($I$1=1,Sprache!I20,Sprache!J20)</f>
        <v xml:space="preserve">
Brutto Produktionszeit (Begleitete Produktionszeit ohne Abzug geplanter und ungeplante Stillstandszeiten)
</v>
      </c>
    </row>
    <row r="22" spans="1:13" ht="17.25" customHeight="1" x14ac:dyDescent="0.25">
      <c r="A22" s="72" t="s">
        <v>8</v>
      </c>
      <c r="B22" s="12" t="str">
        <f>IF($I$1=1,Sprache!E21,Sprache!F21)</f>
        <v>tatsächliche Stillstandszeiten</v>
      </c>
      <c r="C22" s="6"/>
      <c r="D22" s="24" t="str">
        <f>IF($I$1=1,Sprache!G21,Sprache!H21)</f>
        <v>[Minuten]</v>
      </c>
      <c r="E22" s="66"/>
      <c r="F22" s="138"/>
      <c r="G22" s="138"/>
      <c r="H22" s="138"/>
      <c r="I22" s="138"/>
      <c r="J22" s="138"/>
      <c r="K22" s="138"/>
      <c r="M22" s="99" t="str">
        <f>IF($I$1=1,Sprache!I21,Sprache!J21)</f>
        <v>Produktionszeitverlust aufgrund geplanter und ungeplanter Ausfallzeiten</v>
      </c>
    </row>
    <row r="23" spans="1:13" ht="17.25" customHeight="1" x14ac:dyDescent="0.25">
      <c r="A23" s="72" t="s">
        <v>9</v>
      </c>
      <c r="B23" s="12" t="str">
        <f>IF($I$1=1,Sprache!E22,Sprache!F22)</f>
        <v>tatsächliche Anlagenverfügbarkeit in Fertigungszeit</v>
      </c>
      <c r="C23" s="6"/>
      <c r="D23" s="24" t="str">
        <f>IF($I$1=1,Sprache!G22,Sprache!H22)</f>
        <v>[Minuten]</v>
      </c>
      <c r="E23" s="70" t="s">
        <v>137</v>
      </c>
      <c r="F23" s="139" t="str">
        <f>IF((F21-F22)=0,"-",(F21-F22))</f>
        <v>-</v>
      </c>
      <c r="G23" s="139"/>
      <c r="H23" s="139" t="str">
        <f t="shared" ref="H23" si="8">IF((H21-H22)=0,"-",(H21-H22))</f>
        <v>-</v>
      </c>
      <c r="I23" s="139"/>
      <c r="J23" s="139" t="str">
        <f t="shared" ref="J23" si="9">IF((J21-J22)=0,"-",(J21-J22))</f>
        <v>-</v>
      </c>
      <c r="K23" s="139"/>
      <c r="M23" s="99" t="str">
        <f>IF($I$1=1,Sprache!I22,Sprache!J22)</f>
        <v>-</v>
      </c>
    </row>
    <row r="24" spans="1:13" ht="17.25" customHeight="1" x14ac:dyDescent="0.25">
      <c r="A24" s="72" t="s">
        <v>10</v>
      </c>
      <c r="B24" s="12" t="str">
        <f>IF($I$1=1,Sprache!E23,Sprache!F23)</f>
        <v>tatsächliche Anlagenverfügbarkeit pro Schicht</v>
      </c>
      <c r="C24" s="6"/>
      <c r="D24" s="24" t="str">
        <f>IF($I$1=1,Sprache!G23,Sprache!H23)</f>
        <v>[Minuten]</v>
      </c>
      <c r="E24" s="70" t="s">
        <v>191</v>
      </c>
      <c r="F24" s="140" t="str">
        <f>IFERROR((F9/F21*F23),"-")</f>
        <v>-</v>
      </c>
      <c r="G24" s="141"/>
      <c r="H24" s="140" t="str">
        <f t="shared" ref="H24" si="10">IFERROR((H9/H21*H23),"-")</f>
        <v>-</v>
      </c>
      <c r="I24" s="141"/>
      <c r="J24" s="140" t="str">
        <f t="shared" ref="J24" si="11">IFERROR((J9/J21*J23),"-")</f>
        <v>-</v>
      </c>
      <c r="K24" s="141"/>
      <c r="M24" s="99" t="str">
        <f>IF($I$1=1,Sprache!I23,Sprache!J23)</f>
        <v>Tatsächliche Anlagenverfügbarkeit normiert auf eine Schicht.</v>
      </c>
    </row>
    <row r="25" spans="1:13" ht="17.25" customHeight="1" x14ac:dyDescent="0.25">
      <c r="A25" s="72" t="s">
        <v>24</v>
      </c>
      <c r="B25" s="12" t="str">
        <f>IF($I$1=1,Sprache!E24,Sprache!F24)</f>
        <v>Gesamtzahl produzierten Teile</v>
      </c>
      <c r="C25" s="6"/>
      <c r="D25" s="24" t="str">
        <f>IF($I$1=1,Sprache!G24,Sprache!H24)</f>
        <v>[Stück]</v>
      </c>
      <c r="E25" s="67"/>
      <c r="F25" s="138"/>
      <c r="G25" s="138"/>
      <c r="H25" s="138"/>
      <c r="I25" s="138"/>
      <c r="J25" s="138"/>
      <c r="K25" s="138"/>
      <c r="M25" s="99" t="str">
        <f>IF($I$1=1,Sprache!I24,Sprache!J24)</f>
        <v>Gesamtzahl der während der tatsächlichen Produktionszeit produzierten Teile</v>
      </c>
    </row>
    <row r="26" spans="1:13" ht="17.25" customHeight="1" x14ac:dyDescent="0.25">
      <c r="A26" s="72" t="s">
        <v>61</v>
      </c>
      <c r="B26" s="12" t="str">
        <f>IF($I$1=1,Sprache!E25,Sprache!F25)</f>
        <v>Anzahl Gut-Teile in tatsächlicher Fertigungszeit</v>
      </c>
      <c r="C26" s="6"/>
      <c r="D26" s="24" t="str">
        <f>IF($I$1=1,Sprache!G25,Sprache!H25)</f>
        <v>[Stück]</v>
      </c>
      <c r="E26" s="67"/>
      <c r="F26" s="138"/>
      <c r="G26" s="138"/>
      <c r="H26" s="138"/>
      <c r="I26" s="138"/>
      <c r="J26" s="138"/>
      <c r="K26" s="138"/>
      <c r="M26" s="99" t="str">
        <f>IF($I$1=1,Sprache!I25,Sprache!J25)</f>
        <v>-</v>
      </c>
    </row>
    <row r="27" spans="1:13" ht="17.25" customHeight="1" x14ac:dyDescent="0.25">
      <c r="A27" s="72" t="s">
        <v>11</v>
      </c>
      <c r="B27" s="12" t="str">
        <f>IF($I$1=1,Sprache!E26,Sprache!F26)</f>
        <v>Fehlerrate</v>
      </c>
      <c r="C27" s="6"/>
      <c r="D27" s="24" t="str">
        <f>IF($I$1=1,Sprache!G26,Sprache!H26)</f>
        <v>%</v>
      </c>
      <c r="E27" s="70" t="s">
        <v>138</v>
      </c>
      <c r="F27" s="143" t="str">
        <f>IFERROR(((F25-F26)/F25),"-")</f>
        <v>-</v>
      </c>
      <c r="G27" s="143"/>
      <c r="H27" s="143" t="str">
        <f t="shared" ref="H27" si="12">IFERROR(((H25-H26)/H25),"-")</f>
        <v>-</v>
      </c>
      <c r="I27" s="143"/>
      <c r="J27" s="143" t="str">
        <f t="shared" ref="J27" si="13">IFERROR(((J25-J26)/J25),"-")</f>
        <v>-</v>
      </c>
      <c r="K27" s="143"/>
      <c r="M27" s="99" t="str">
        <f>IF($I$1=1,Sprache!I26,Sprache!J26)</f>
        <v>-</v>
      </c>
    </row>
    <row r="28" spans="1:13" ht="17.25" customHeight="1" thickBot="1" x14ac:dyDescent="0.3">
      <c r="A28" s="73" t="s">
        <v>12</v>
      </c>
      <c r="B28" s="14" t="str">
        <f>IF($I$1=1,Sprache!E27,Sprache!F27)</f>
        <v>tatsächliche Prozesszykluszeit (Taktzeit)</v>
      </c>
      <c r="C28" s="15"/>
      <c r="D28" s="25" t="str">
        <f>IF($I$1=1,Sprache!G27,Sprache!H27)</f>
        <v>[Sekunden]</v>
      </c>
      <c r="E28" s="69" t="s">
        <v>139</v>
      </c>
      <c r="F28" s="142" t="str">
        <f>IFERROR((F23/F25*60),"-")</f>
        <v>-</v>
      </c>
      <c r="G28" s="142"/>
      <c r="H28" s="142" t="str">
        <f>IFERROR((H23/H25*60),"-")</f>
        <v>-</v>
      </c>
      <c r="I28" s="142"/>
      <c r="J28" s="142" t="str">
        <f>IFERROR((J23/J25*60),"-")</f>
        <v>-</v>
      </c>
      <c r="K28" s="142"/>
      <c r="M28" s="100" t="str">
        <f>IF($I$1=1,Sprache!I27,Sprache!J27)</f>
        <v>-</v>
      </c>
    </row>
    <row r="29" spans="1:13" ht="17.25" customHeight="1" thickBot="1" x14ac:dyDescent="0.3">
      <c r="A29" s="87"/>
      <c r="B29" s="26"/>
      <c r="C29" s="26"/>
      <c r="D29" s="26"/>
      <c r="E29" s="26"/>
      <c r="F29" s="26"/>
      <c r="G29" s="26"/>
      <c r="H29" s="26"/>
      <c r="I29" s="26"/>
      <c r="J29" s="26"/>
      <c r="K29" s="88"/>
      <c r="M29" s="101"/>
    </row>
    <row r="30" spans="1:13" ht="17.25" customHeight="1" thickBot="1" x14ac:dyDescent="0.3">
      <c r="A30" s="75"/>
      <c r="B30" s="11" t="str">
        <f>IF($I$1=1,Sprache!E29,Sprache!F29)</f>
        <v>Gesamtanlageneffektivität (GAE)</v>
      </c>
      <c r="C30" s="2"/>
      <c r="D30" s="2"/>
      <c r="E30" s="65" t="str">
        <f>IF($I$1=1,Sprache!$A$11,Sprache!$B$11)</f>
        <v>Prozessschritt</v>
      </c>
      <c r="F30" s="129" t="str">
        <f>IF($F$6="","-",$F$6)</f>
        <v>-</v>
      </c>
      <c r="G30" s="130"/>
      <c r="H30" s="129" t="str">
        <f>IF($H$6="","-",$H$6)</f>
        <v>-</v>
      </c>
      <c r="I30" s="130"/>
      <c r="J30" s="129" t="str">
        <f>IF($J$6="","-",$J$6)</f>
        <v>-</v>
      </c>
      <c r="K30" s="130"/>
      <c r="M30" s="101"/>
    </row>
    <row r="31" spans="1:13" ht="17.25" customHeight="1" x14ac:dyDescent="0.25">
      <c r="A31" s="76" t="s">
        <v>159</v>
      </c>
      <c r="B31" s="12" t="str">
        <f>IF($I$1=1,Sprache!E30,Sprache!F30)</f>
        <v>Verfügbarkeitsfaktor</v>
      </c>
      <c r="C31" s="6"/>
      <c r="D31" s="24" t="str">
        <f>IF($I$1=1,Sprache!G30,Sprache!H30)</f>
        <v>%</v>
      </c>
      <c r="E31" s="70" t="s">
        <v>63</v>
      </c>
      <c r="F31" s="145" t="str">
        <f>IFERROR(F24/F11,"-")</f>
        <v>-</v>
      </c>
      <c r="G31" s="145"/>
      <c r="H31" s="145" t="str">
        <f>IFERROR(H24/H11,"-")</f>
        <v>-</v>
      </c>
      <c r="I31" s="145"/>
      <c r="J31" s="145" t="str">
        <f>IFERROR(J24/J11,"-")</f>
        <v>-</v>
      </c>
      <c r="K31" s="145"/>
      <c r="M31" s="98" t="str">
        <f>IF($I$1=1,Sprache!I30,Sprache!J30)</f>
        <v>geplante Verfügbarkeit pro Schicht / tatsächliche Verfügbarkeit pro Schicht</v>
      </c>
    </row>
    <row r="32" spans="1:13" ht="17.25" customHeight="1" x14ac:dyDescent="0.25">
      <c r="A32" s="76" t="s">
        <v>13</v>
      </c>
      <c r="B32" s="12" t="str">
        <f>IF($I$1=1,Sprache!E31,Sprache!F31)</f>
        <v>Leistungsfaktor</v>
      </c>
      <c r="C32" s="6"/>
      <c r="D32" s="24" t="str">
        <f>IF($I$1=1,Sprache!G31,Sprache!H31)</f>
        <v>%</v>
      </c>
      <c r="E32" s="70" t="s">
        <v>140</v>
      </c>
      <c r="F32" s="144" t="str">
        <f>IFERROR(F12/F28,"-")</f>
        <v>-</v>
      </c>
      <c r="G32" s="144"/>
      <c r="H32" s="144" t="str">
        <f>IFERROR(H12/H28,"-")</f>
        <v>-</v>
      </c>
      <c r="I32" s="144"/>
      <c r="J32" s="144" t="str">
        <f>IFERROR(J12/J28,"-")</f>
        <v>-</v>
      </c>
      <c r="K32" s="144"/>
      <c r="M32" s="99" t="str">
        <f>IF($I$1=1,Sprache!I31,Sprache!J31)</f>
        <v>geplante Zykluszeit/ tatsächliche Zykluszeit</v>
      </c>
    </row>
    <row r="33" spans="1:13" ht="17.25" customHeight="1" x14ac:dyDescent="0.25">
      <c r="A33" s="76" t="s">
        <v>14</v>
      </c>
      <c r="B33" s="12" t="str">
        <f>IF($I$1=1,Sprache!E32,Sprache!F32)</f>
        <v>Qualitätsfaktor</v>
      </c>
      <c r="C33" s="6"/>
      <c r="D33" s="24" t="str">
        <f>IF($I$1=1,Sprache!G32,Sprache!H32)</f>
        <v>%</v>
      </c>
      <c r="E33" s="70" t="s">
        <v>141</v>
      </c>
      <c r="F33" s="144" t="str">
        <f>IFERROR(F26/F25,"-")</f>
        <v>-</v>
      </c>
      <c r="G33" s="144"/>
      <c r="H33" s="144" t="str">
        <f t="shared" ref="H33" si="14">IFERROR(H26/H25,"-")</f>
        <v>-</v>
      </c>
      <c r="I33" s="144"/>
      <c r="J33" s="144" t="str">
        <f t="shared" ref="J33" si="15">IFERROR(J26/J25,"-")</f>
        <v>-</v>
      </c>
      <c r="K33" s="144"/>
      <c r="M33" s="99" t="str">
        <f>IF($I$1=1,Sprache!I32,Sprache!J32)</f>
        <v>Gut Teile in tatsächlicher Fertigungszeit / Gesamtanzahl produzierter Teile in  tatsächlicher Fertigungszeit</v>
      </c>
    </row>
    <row r="34" spans="1:13" ht="17.25" customHeight="1" thickBot="1" x14ac:dyDescent="0.3">
      <c r="A34" s="77" t="s">
        <v>15</v>
      </c>
      <c r="B34" s="14" t="str">
        <f>IF($I$1=1,Sprache!E33,Sprache!F33)</f>
        <v>Gesamtanlageneffektivität (GAE)</v>
      </c>
      <c r="C34" s="15"/>
      <c r="D34" s="25" t="str">
        <f>IF($I$1=1,Sprache!G33,Sprache!H33)</f>
        <v>%</v>
      </c>
      <c r="E34" s="69" t="s">
        <v>17</v>
      </c>
      <c r="F34" s="146" t="str">
        <f>IFERROR((F31*F32*F33),"-")</f>
        <v>-</v>
      </c>
      <c r="G34" s="146"/>
      <c r="H34" s="146" t="str">
        <f t="shared" ref="H34" si="16">IFERROR((H31*H32*H33),"-")</f>
        <v>-</v>
      </c>
      <c r="I34" s="146"/>
      <c r="J34" s="146" t="str">
        <f t="shared" ref="J34" si="17">IFERROR((J31*J32*J33),"-")</f>
        <v>-</v>
      </c>
      <c r="K34" s="146"/>
      <c r="M34" s="100" t="str">
        <f>IF($I$1=1,Sprache!I33,Sprache!J33)</f>
        <v>-</v>
      </c>
    </row>
    <row r="35" spans="1:13" ht="17.25" customHeight="1" thickBot="1" x14ac:dyDescent="0.3">
      <c r="A35" s="72"/>
      <c r="B35" s="6"/>
      <c r="C35" s="6"/>
      <c r="D35" s="6"/>
      <c r="E35" s="13"/>
      <c r="F35" s="149"/>
      <c r="G35" s="149"/>
      <c r="H35" s="149"/>
      <c r="I35" s="149"/>
      <c r="J35" s="149"/>
      <c r="K35" s="150"/>
      <c r="M35" s="101"/>
    </row>
    <row r="36" spans="1:13" ht="17.25" customHeight="1" thickBot="1" x14ac:dyDescent="0.3">
      <c r="A36" s="75"/>
      <c r="B36" s="11" t="str">
        <f>IF($I$1=1,Sprache!E35,Sprache!F35)</f>
        <v>Kapazitätsanalyse für Peakjahr</v>
      </c>
      <c r="C36" s="2"/>
      <c r="D36" s="2"/>
      <c r="E36" s="65" t="str">
        <f>IF($I$1=1,Sprache!$A$11,Sprache!$B$11)</f>
        <v>Prozessschritt</v>
      </c>
      <c r="F36" s="129" t="str">
        <f>IF($F$6="","-",$F$6)</f>
        <v>-</v>
      </c>
      <c r="G36" s="130"/>
      <c r="H36" s="129" t="str">
        <f>IF($H$6="","-",$H$6)</f>
        <v>-</v>
      </c>
      <c r="I36" s="130"/>
      <c r="J36" s="129" t="str">
        <f>IF($J$6="","-",$J$6)</f>
        <v>-</v>
      </c>
      <c r="K36" s="130"/>
      <c r="M36" s="101"/>
    </row>
    <row r="37" spans="1:13" ht="17.25" customHeight="1" x14ac:dyDescent="0.25">
      <c r="A37" s="76" t="s">
        <v>16</v>
      </c>
      <c r="B37" s="12" t="str">
        <f>IF($I$1=1,Sprache!E36,Sprache!F36)</f>
        <v>Schichten / Woche</v>
      </c>
      <c r="C37" s="6"/>
      <c r="D37" s="24" t="str">
        <f>IF($I$1=1,Sprache!G36,Sprache!H36)</f>
        <v>[Anzahl]</v>
      </c>
      <c r="E37" s="70" t="s">
        <v>30</v>
      </c>
      <c r="F37" s="147" t="str">
        <f>IF(F8="","-",F8)</f>
        <v>-</v>
      </c>
      <c r="G37" s="148"/>
      <c r="H37" s="147" t="str">
        <f>IF(H8="","-",H8)</f>
        <v>-</v>
      </c>
      <c r="I37" s="148"/>
      <c r="J37" s="147" t="str">
        <f>IF(J8="","-",J8)</f>
        <v>-</v>
      </c>
      <c r="K37" s="148"/>
      <c r="M37" s="98" t="str">
        <f>IF($I$1=1,Sprache!I36,Sprache!J36)</f>
        <v>-</v>
      </c>
    </row>
    <row r="38" spans="1:13" ht="17.25" customHeight="1" x14ac:dyDescent="0.25">
      <c r="A38" s="76" t="s">
        <v>18</v>
      </c>
      <c r="B38" s="12" t="str">
        <f>IF($I$1=1,Sprache!E37,Sprache!F37)</f>
        <v>Arbeitswochen / Jahr</v>
      </c>
      <c r="C38" s="6"/>
      <c r="D38" s="24" t="str">
        <f>IF($I$1=1,Sprache!G37,Sprache!H37)</f>
        <v>[Anzahl]</v>
      </c>
      <c r="E38" s="70" t="s">
        <v>182</v>
      </c>
      <c r="F38" s="155" t="str">
        <f>IF(F7="","-",F7)</f>
        <v>-</v>
      </c>
      <c r="G38" s="156"/>
      <c r="H38" s="155" t="str">
        <f>IF(H7="","-",H7)</f>
        <v>-</v>
      </c>
      <c r="I38" s="156"/>
      <c r="J38" s="155" t="str">
        <f>IF(J7="","-",J7)</f>
        <v>-</v>
      </c>
      <c r="K38" s="156"/>
      <c r="M38" s="99" t="str">
        <f>IF($I$1=1,Sprache!I37,Sprache!J37)</f>
        <v>-</v>
      </c>
    </row>
    <row r="39" spans="1:13" ht="17.25" customHeight="1" x14ac:dyDescent="0.25">
      <c r="A39" s="76" t="s">
        <v>19</v>
      </c>
      <c r="B39" s="12" t="str">
        <f>IF($I$1=1,Sprache!E38,Sprache!F38)</f>
        <v>Tatsächliche Stückzahl pro Schicht</v>
      </c>
      <c r="C39" s="6"/>
      <c r="D39" s="24" t="str">
        <f>IF($I$1=1,Sprache!G38,Sprache!H38)</f>
        <v>[Stück]</v>
      </c>
      <c r="E39" s="70" t="s">
        <v>132</v>
      </c>
      <c r="F39" s="189" t="str">
        <f>IFERROR(F24*60/F28,"-")</f>
        <v>-</v>
      </c>
      <c r="G39" s="157"/>
      <c r="H39" s="189" t="str">
        <f t="shared" ref="H39" si="18">IFERROR(H24*60/H28,"-")</f>
        <v>-</v>
      </c>
      <c r="I39" s="157"/>
      <c r="J39" s="189" t="str">
        <f t="shared" ref="J39" si="19">IFERROR(J24*60/J28,"-")</f>
        <v>-</v>
      </c>
      <c r="K39" s="189"/>
      <c r="M39" s="99" t="str">
        <f>IF($I$1=1,Sprache!I38,Sprache!J38)</f>
        <v>-</v>
      </c>
    </row>
    <row r="40" spans="1:13" ht="17.25" customHeight="1" x14ac:dyDescent="0.25">
      <c r="A40" s="76" t="s">
        <v>66</v>
      </c>
      <c r="B40" s="12" t="str">
        <f>IF($I$1=1,Sprache!E39,Sprache!F39)</f>
        <v>Tatsächliche i.O. Stückzahl pro Schicht</v>
      </c>
      <c r="C40" s="6"/>
      <c r="D40" s="24" t="str">
        <f>IF($I$1=1,Sprache!G39,Sprache!H39)</f>
        <v>[Stück]</v>
      </c>
      <c r="E40" s="70" t="s">
        <v>183</v>
      </c>
      <c r="F40" s="157" t="str">
        <f>IFERROR((F39*F33),"-")</f>
        <v>-</v>
      </c>
      <c r="G40" s="158"/>
      <c r="H40" s="157" t="str">
        <f t="shared" ref="H40" si="20">IFERROR((H39*H33),"-")</f>
        <v>-</v>
      </c>
      <c r="I40" s="158"/>
      <c r="J40" s="157" t="str">
        <f t="shared" ref="J40" si="21">IFERROR((J39*J33),"-")</f>
        <v>-</v>
      </c>
      <c r="K40" s="158"/>
      <c r="M40" s="99" t="str">
        <f>IF($I$1=1,Sprache!I39,Sprache!J39)</f>
        <v>-</v>
      </c>
    </row>
    <row r="41" spans="1:13" ht="17.25" customHeight="1" x14ac:dyDescent="0.25">
      <c r="A41" s="76" t="s">
        <v>20</v>
      </c>
      <c r="B41" s="12" t="str">
        <f>IF($I$1=1,Sprache!E40,Sprache!F40)</f>
        <v>Prozessverfügbarkeit für das Thomas Produkt</v>
      </c>
      <c r="C41" s="6"/>
      <c r="D41" s="24" t="str">
        <f>IF($I$1=1,Sprache!G40,Sprache!H40)</f>
        <v>%</v>
      </c>
      <c r="E41" s="70" t="s">
        <v>67</v>
      </c>
      <c r="F41" s="151" t="str">
        <f>IF(F16=0,"-",F16)</f>
        <v>-</v>
      </c>
      <c r="G41" s="152"/>
      <c r="H41" s="151" t="str">
        <f>IF(H16=0,"-",H16)</f>
        <v>-</v>
      </c>
      <c r="I41" s="152"/>
      <c r="J41" s="151" t="str">
        <f>IF(J16=0,"-",J16)</f>
        <v>-</v>
      </c>
      <c r="K41" s="151"/>
      <c r="M41" s="99" t="str">
        <f>IF($I$1=1,Sprache!I40,Sprache!J40)</f>
        <v>-</v>
      </c>
    </row>
    <row r="42" spans="1:13" ht="17.25" customHeight="1" x14ac:dyDescent="0.25">
      <c r="A42" s="76" t="s">
        <v>21</v>
      </c>
      <c r="B42" s="12" t="str">
        <f>IF($I$1=1,Sprache!E41,Sprache!F41)</f>
        <v>Erwartete IST Stückzahl pro Jahr</v>
      </c>
      <c r="C42" s="6"/>
      <c r="D42" s="24" t="str">
        <f>IF($I$1=1,Sprache!G41,Sprache!H41)</f>
        <v>[Stück]</v>
      </c>
      <c r="E42" s="70" t="s">
        <v>184</v>
      </c>
      <c r="F42" s="153" t="str">
        <f>IFERROR((F41*F40*F38*F37),"-")</f>
        <v>-</v>
      </c>
      <c r="G42" s="154"/>
      <c r="H42" s="153" t="str">
        <f t="shared" ref="H42" si="22">IFERROR((H41*H40*H38*H37),"-")</f>
        <v>-</v>
      </c>
      <c r="I42" s="154"/>
      <c r="J42" s="153" t="str">
        <f t="shared" ref="J42" si="23">IFERROR((J41*J40*J38*J37),"-")</f>
        <v>-</v>
      </c>
      <c r="K42" s="154"/>
      <c r="M42" s="99" t="str">
        <f>IF($I$1=1,Sprache!I41,Sprache!J41)</f>
        <v>-</v>
      </c>
    </row>
    <row r="43" spans="1:13" ht="17.25" customHeight="1" x14ac:dyDescent="0.25">
      <c r="A43" s="76" t="s">
        <v>22</v>
      </c>
      <c r="B43" s="12" t="str">
        <f>IF($I$1=1,Sprache!E42,Sprache!F42)</f>
        <v>Teilebedarf im Peakjahr</v>
      </c>
      <c r="C43" s="6"/>
      <c r="D43" s="24" t="str">
        <f>IF($I$1=1,Sprache!G42,Sprache!H42)</f>
        <v>[Stück]</v>
      </c>
      <c r="E43" s="70"/>
      <c r="F43" s="153" t="str">
        <f>IF(MAX($F$4:$K$4)=0,"-",MAX($F$4:$K$4))</f>
        <v>-</v>
      </c>
      <c r="G43" s="154"/>
      <c r="H43" s="153" t="str">
        <f t="shared" ref="H43" si="24">IF(MAX($F$4:$K$4)=0,"-",MAX($F$4:$K$4))</f>
        <v>-</v>
      </c>
      <c r="I43" s="154"/>
      <c r="J43" s="153" t="str">
        <f t="shared" ref="J43" si="25">IF(MAX($F$4:$K$4)=0,"-",MAX($F$4:$K$4))</f>
        <v>-</v>
      </c>
      <c r="K43" s="154"/>
      <c r="M43" s="99" t="str">
        <f>IF($I$1=1,Sprache!I42,Sprache!J42)</f>
        <v>-</v>
      </c>
    </row>
    <row r="44" spans="1:13" ht="17.25" customHeight="1" thickBot="1" x14ac:dyDescent="0.3">
      <c r="A44" s="77" t="s">
        <v>23</v>
      </c>
      <c r="B44" s="14" t="str">
        <f>IF($I$1=1,Sprache!E43,Sprache!F43)</f>
        <v>Abweichung Teilebedarf zu Teileverfügbarkeit im Peakjahr</v>
      </c>
      <c r="C44" s="15"/>
      <c r="D44" s="25" t="str">
        <f>IF($I$1=1,Sprache!G43,Sprache!H43)</f>
        <v>%</v>
      </c>
      <c r="E44" s="69" t="s">
        <v>31</v>
      </c>
      <c r="F44" s="186" t="str">
        <f>IFERROR(((F42-F43)/F43),"-")</f>
        <v>-</v>
      </c>
      <c r="G44" s="187"/>
      <c r="H44" s="186" t="str">
        <f t="shared" ref="H44" si="26">IFERROR(((H42-H43)/H43),"-")</f>
        <v>-</v>
      </c>
      <c r="I44" s="187"/>
      <c r="J44" s="186" t="str">
        <f t="shared" ref="J44" si="27">IFERROR(((J42-J43)/J43),"-")</f>
        <v>-</v>
      </c>
      <c r="K44" s="188"/>
      <c r="M44" s="100" t="str">
        <f>IF($I$1=1,Sprache!I43,Sprache!J43)</f>
        <v>-</v>
      </c>
    </row>
    <row r="45" spans="1:13" ht="17.25" customHeight="1" thickBot="1" x14ac:dyDescent="0.35">
      <c r="A45" s="12"/>
      <c r="B45" s="6"/>
      <c r="C45" s="6"/>
      <c r="D45" s="6"/>
      <c r="E45" s="13"/>
      <c r="F45" s="18"/>
      <c r="G45" s="18"/>
      <c r="H45" s="18"/>
      <c r="I45" s="18"/>
      <c r="J45" s="18"/>
      <c r="K45" s="19"/>
    </row>
    <row r="46" spans="1:13" ht="17.25" customHeight="1" thickBot="1" x14ac:dyDescent="0.35">
      <c r="A46" s="37" t="str">
        <f>IF($I$1=1,Sprache!A12,Sprache!B12)</f>
        <v>Kapazitätsanalyse über 6 Jahre</v>
      </c>
      <c r="B46" s="2"/>
      <c r="C46" s="2"/>
      <c r="D46" s="102"/>
      <c r="E46" s="39" t="str">
        <f>IF($I$1=1,Sprache!$A$9,Sprache!$B$9)</f>
        <v>Jahr:</v>
      </c>
      <c r="F46" s="175" t="str">
        <f>IF($I$1=1,Sprache!A17,Sprache!B17)</f>
        <v>Verfügbare Überkapazität</v>
      </c>
      <c r="G46" s="176"/>
      <c r="H46" s="176"/>
      <c r="I46" s="177" t="str">
        <f>IF($I$1=1,Sprache!A14,Sprache!B14)</f>
        <v>Maßnahmen bei Abweichungen</v>
      </c>
      <c r="J46" s="178"/>
      <c r="K46" s="179"/>
    </row>
    <row r="47" spans="1:13" ht="17.25" customHeight="1" thickBot="1" x14ac:dyDescent="0.35">
      <c r="A47" s="159" t="str">
        <f>IF($I$1=1,Sprache!A13,Sprache!B13)</f>
        <v>Wenn die verfügbare Überkapazität einen Wert von +15% unterschreitet, sind Maßnahmen zu definieren.
Mit der Unterschrift des Lieferanten wird bestätigt, dass die Jahresbedarfe von Thomas über die Produktlaufzeit (gemäß Rahmenvertrag) sowohl für den Fertigungsprozess als auch für die gegebenenfalls erforderlichen zusätzlichen internen und externen Vor- und Folgeprozesse (gemäß Flowchart) sichergestellt sind.</v>
      </c>
      <c r="B47" s="160"/>
      <c r="C47" s="160"/>
      <c r="D47" s="161"/>
      <c r="E47" s="38"/>
      <c r="F47" s="40" t="str">
        <f>IF(F6=0,"Prozess1",F6)</f>
        <v>Prozess1</v>
      </c>
      <c r="G47" s="40" t="str">
        <f>IF(H6=0,"Prozess2",H6)</f>
        <v>Prozess2</v>
      </c>
      <c r="H47" s="40" t="str">
        <f>IF(J6=0,"Prozess3",J6)</f>
        <v>Prozess3</v>
      </c>
      <c r="I47" s="180"/>
      <c r="J47" s="181"/>
      <c r="K47" s="182"/>
    </row>
    <row r="48" spans="1:13" ht="17.25" customHeight="1" x14ac:dyDescent="0.3">
      <c r="A48" s="159"/>
      <c r="B48" s="160"/>
      <c r="C48" s="160"/>
      <c r="D48" s="161"/>
      <c r="E48" s="20">
        <f ca="1">F3</f>
        <v>2025</v>
      </c>
      <c r="F48" s="41" t="str">
        <f>IFERROR((($F$42-$F$4)/$F$4),"-")</f>
        <v>-</v>
      </c>
      <c r="G48" s="41" t="str">
        <f>IFERROR((($H$42-$F$4)/$F$4),"-")</f>
        <v>-</v>
      </c>
      <c r="H48" s="42" t="str">
        <f>IFERROR((($J$42-$F$4)/$F$4),"-")</f>
        <v>-</v>
      </c>
      <c r="I48" s="183"/>
      <c r="J48" s="184"/>
      <c r="K48" s="185"/>
    </row>
    <row r="49" spans="1:11" ht="17.25" customHeight="1" x14ac:dyDescent="0.3">
      <c r="A49" s="159"/>
      <c r="B49" s="160"/>
      <c r="C49" s="160"/>
      <c r="D49" s="161"/>
      <c r="E49" s="20">
        <f ca="1">G3</f>
        <v>2026</v>
      </c>
      <c r="F49" s="41" t="str">
        <f>IFERROR((($F$42-$G$4)/$G$4),"-")</f>
        <v>-</v>
      </c>
      <c r="G49" s="41" t="str">
        <f>IFERROR((($H$42-$G$4)/$G$4),"-")</f>
        <v>-</v>
      </c>
      <c r="H49" s="42" t="str">
        <f>IFERROR((($J$42-$G$4)/$G$4),"-")</f>
        <v>-</v>
      </c>
      <c r="I49" s="183"/>
      <c r="J49" s="184"/>
      <c r="K49" s="185"/>
    </row>
    <row r="50" spans="1:11" ht="17.25" customHeight="1" x14ac:dyDescent="0.3">
      <c r="A50" s="159"/>
      <c r="B50" s="160"/>
      <c r="C50" s="160"/>
      <c r="D50" s="161"/>
      <c r="E50" s="20">
        <f ca="1">H3</f>
        <v>2027</v>
      </c>
      <c r="F50" s="41" t="str">
        <f>IFERROR((($F$42-$H$4)/$H$4),"-")</f>
        <v>-</v>
      </c>
      <c r="G50" s="41" t="str">
        <f>IFERROR((($H$42-$H$4)/$H$4),"-")</f>
        <v>-</v>
      </c>
      <c r="H50" s="42" t="str">
        <f>IFERROR((($J$42-$H$4)/$H$4),"-")</f>
        <v>-</v>
      </c>
      <c r="I50" s="183"/>
      <c r="J50" s="184"/>
      <c r="K50" s="185"/>
    </row>
    <row r="51" spans="1:11" ht="17.25" customHeight="1" x14ac:dyDescent="0.3">
      <c r="A51" s="159"/>
      <c r="B51" s="160"/>
      <c r="C51" s="160"/>
      <c r="D51" s="161"/>
      <c r="E51" s="20">
        <f ca="1">I3</f>
        <v>2028</v>
      </c>
      <c r="F51" s="41" t="str">
        <f>IFERROR((($F$42-$I$4)/$I$4),"-")</f>
        <v>-</v>
      </c>
      <c r="G51" s="41" t="str">
        <f>IFERROR((($H$42-$I$4)/$I$4),"-")</f>
        <v>-</v>
      </c>
      <c r="H51" s="42" t="str">
        <f>IFERROR((($J$42-$I$4)/$I$4),"-")</f>
        <v>-</v>
      </c>
      <c r="I51" s="183"/>
      <c r="J51" s="184"/>
      <c r="K51" s="185"/>
    </row>
    <row r="52" spans="1:11" ht="17.25" customHeight="1" x14ac:dyDescent="0.3">
      <c r="A52" s="159"/>
      <c r="B52" s="160"/>
      <c r="C52" s="160"/>
      <c r="D52" s="161"/>
      <c r="E52" s="20">
        <f ca="1">J3</f>
        <v>2029</v>
      </c>
      <c r="F52" s="41" t="str">
        <f>IFERROR((($F$42-$J$4)/$J$4),"-")</f>
        <v>-</v>
      </c>
      <c r="G52" s="41" t="str">
        <f>IFERROR((($H$42-$J$4)/$J$4),"-")</f>
        <v>-</v>
      </c>
      <c r="H52" s="42" t="str">
        <f>IFERROR((($J$42-$J$4)/$J$4),"-")</f>
        <v>-</v>
      </c>
      <c r="I52" s="183"/>
      <c r="J52" s="184"/>
      <c r="K52" s="185"/>
    </row>
    <row r="53" spans="1:11" ht="17.25" customHeight="1" thickBot="1" x14ac:dyDescent="0.35">
      <c r="A53" s="162"/>
      <c r="B53" s="163"/>
      <c r="C53" s="163"/>
      <c r="D53" s="164"/>
      <c r="E53" s="21">
        <f ca="1">K3</f>
        <v>2030</v>
      </c>
      <c r="F53" s="43" t="str">
        <f>IFERROR((($F$42-$K$4)/$K$4),"-")</f>
        <v>-</v>
      </c>
      <c r="G53" s="43" t="str">
        <f>IFERROR((($H$42-$K$4)/$K$4),"-")</f>
        <v>-</v>
      </c>
      <c r="H53" s="44" t="str">
        <f>IFERROR((($J$42-$K$4)/$K$4),"-")</f>
        <v>-</v>
      </c>
      <c r="I53" s="172"/>
      <c r="J53" s="173"/>
      <c r="K53" s="174"/>
    </row>
    <row r="54" spans="1:11" x14ac:dyDescent="0.3">
      <c r="A54" s="10"/>
      <c r="B54" s="10"/>
      <c r="C54" s="10"/>
      <c r="D54" s="10"/>
      <c r="E54" s="10"/>
      <c r="F54" s="10"/>
      <c r="G54" s="10"/>
      <c r="H54" s="10"/>
      <c r="I54" s="10"/>
      <c r="J54" s="10"/>
      <c r="K54" s="10"/>
    </row>
    <row r="55" spans="1:11" ht="66.75" customHeight="1" thickBot="1" x14ac:dyDescent="0.35">
      <c r="A55" s="10"/>
      <c r="B55" s="78"/>
      <c r="C55" s="89"/>
      <c r="D55" s="89"/>
      <c r="E55" s="22"/>
      <c r="F55" s="89"/>
      <c r="G55" s="89"/>
      <c r="H55" s="89"/>
      <c r="I55" s="89"/>
      <c r="J55" s="89"/>
      <c r="K55" s="89"/>
    </row>
    <row r="56" spans="1:11" x14ac:dyDescent="0.3">
      <c r="A56" s="10"/>
      <c r="B56" s="171" t="str">
        <f>IF($I$1=1,Sprache!A15,Sprache!B15)</f>
        <v>Datum / Unterschrift Thomas</v>
      </c>
      <c r="C56" s="171"/>
      <c r="D56" s="171"/>
      <c r="E56" s="10"/>
      <c r="F56" s="171" t="str">
        <f>IF($I$1=1,Sprache!A16,Sprache!B16)</f>
        <v>Datum / Unterschrift Lieferant</v>
      </c>
      <c r="G56" s="171"/>
      <c r="H56" s="171"/>
      <c r="I56" s="171"/>
      <c r="J56" s="171"/>
      <c r="K56" s="171"/>
    </row>
  </sheetData>
  <sheetProtection selectLockedCells="1"/>
  <protectedRanges>
    <protectedRange password="EA9C" sqref="E47:E53 F46 I46:K53 F48:H53 F20:K20 F17:K17 F27:K28 F30:K45 F23:K24" name="Formeln"/>
  </protectedRanges>
  <mergeCells count="121">
    <mergeCell ref="A47:D53"/>
    <mergeCell ref="I1:K2"/>
    <mergeCell ref="F1:H2"/>
    <mergeCell ref="B56:D56"/>
    <mergeCell ref="F56:K56"/>
    <mergeCell ref="I53:K53"/>
    <mergeCell ref="F46:H46"/>
    <mergeCell ref="I46:K46"/>
    <mergeCell ref="I47:K47"/>
    <mergeCell ref="I48:K48"/>
    <mergeCell ref="I49:K49"/>
    <mergeCell ref="F44:G44"/>
    <mergeCell ref="H44:I44"/>
    <mergeCell ref="J44:K44"/>
    <mergeCell ref="F43:G43"/>
    <mergeCell ref="H43:I43"/>
    <mergeCell ref="J43:K43"/>
    <mergeCell ref="I50:K50"/>
    <mergeCell ref="I51:K51"/>
    <mergeCell ref="I52:K52"/>
    <mergeCell ref="F39:G39"/>
    <mergeCell ref="H39:I39"/>
    <mergeCell ref="J39:K39"/>
    <mergeCell ref="F42:G42"/>
    <mergeCell ref="H41:I41"/>
    <mergeCell ref="J41:K41"/>
    <mergeCell ref="H42:I42"/>
    <mergeCell ref="J42:K42"/>
    <mergeCell ref="F41:G41"/>
    <mergeCell ref="F38:G38"/>
    <mergeCell ref="H38:I38"/>
    <mergeCell ref="J38:K38"/>
    <mergeCell ref="F40:G40"/>
    <mergeCell ref="H40:I40"/>
    <mergeCell ref="J40:K40"/>
    <mergeCell ref="F34:G34"/>
    <mergeCell ref="H34:I34"/>
    <mergeCell ref="J34:K34"/>
    <mergeCell ref="F36:G36"/>
    <mergeCell ref="H36:I36"/>
    <mergeCell ref="J36:K36"/>
    <mergeCell ref="F37:G37"/>
    <mergeCell ref="H37:I37"/>
    <mergeCell ref="J37:K37"/>
    <mergeCell ref="F35:K35"/>
    <mergeCell ref="F32:G32"/>
    <mergeCell ref="H32:I32"/>
    <mergeCell ref="J32:K32"/>
    <mergeCell ref="F33:G33"/>
    <mergeCell ref="H33:I33"/>
    <mergeCell ref="J33:K33"/>
    <mergeCell ref="F30:G30"/>
    <mergeCell ref="H30:I30"/>
    <mergeCell ref="J30:K30"/>
    <mergeCell ref="F31:G31"/>
    <mergeCell ref="H31:I31"/>
    <mergeCell ref="J31:K31"/>
    <mergeCell ref="F28:G28"/>
    <mergeCell ref="H28:I28"/>
    <mergeCell ref="J28:K28"/>
    <mergeCell ref="F26:G26"/>
    <mergeCell ref="H26:I26"/>
    <mergeCell ref="J26:K26"/>
    <mergeCell ref="F27:G27"/>
    <mergeCell ref="H27:I27"/>
    <mergeCell ref="J27:K27"/>
    <mergeCell ref="F25:G25"/>
    <mergeCell ref="H25:I25"/>
    <mergeCell ref="J25:K25"/>
    <mergeCell ref="F21:G21"/>
    <mergeCell ref="H21:I21"/>
    <mergeCell ref="J21:K21"/>
    <mergeCell ref="F22:G22"/>
    <mergeCell ref="H22:I22"/>
    <mergeCell ref="J22:K22"/>
    <mergeCell ref="F23:G23"/>
    <mergeCell ref="H23:I23"/>
    <mergeCell ref="J23:K23"/>
    <mergeCell ref="F24:G24"/>
    <mergeCell ref="H24:I24"/>
    <mergeCell ref="J24:K24"/>
    <mergeCell ref="B19:E19"/>
    <mergeCell ref="F20:G20"/>
    <mergeCell ref="H20:I20"/>
    <mergeCell ref="J20:K20"/>
    <mergeCell ref="F13:G13"/>
    <mergeCell ref="H13:I13"/>
    <mergeCell ref="J13:K13"/>
    <mergeCell ref="F15:G15"/>
    <mergeCell ref="H15:I15"/>
    <mergeCell ref="J15:K15"/>
    <mergeCell ref="F17:G17"/>
    <mergeCell ref="H17:I17"/>
    <mergeCell ref="J17:K17"/>
    <mergeCell ref="F16:G16"/>
    <mergeCell ref="H16:I16"/>
    <mergeCell ref="J16:K16"/>
    <mergeCell ref="F14:G14"/>
    <mergeCell ref="H14:I14"/>
    <mergeCell ref="J14:K14"/>
    <mergeCell ref="F12:G12"/>
    <mergeCell ref="H12:I12"/>
    <mergeCell ref="J12:K12"/>
    <mergeCell ref="F10:G10"/>
    <mergeCell ref="H10:I10"/>
    <mergeCell ref="J10:K10"/>
    <mergeCell ref="F11:G11"/>
    <mergeCell ref="H11:I11"/>
    <mergeCell ref="J11:K11"/>
    <mergeCell ref="F9:G9"/>
    <mergeCell ref="H9:I9"/>
    <mergeCell ref="J9:K9"/>
    <mergeCell ref="F7:G7"/>
    <mergeCell ref="H7:I7"/>
    <mergeCell ref="J7:K7"/>
    <mergeCell ref="F6:G6"/>
    <mergeCell ref="H6:I6"/>
    <mergeCell ref="J6:K6"/>
    <mergeCell ref="F8:G8"/>
    <mergeCell ref="H8:I8"/>
    <mergeCell ref="J8:K8"/>
  </mergeCells>
  <conditionalFormatting sqref="F48:H53 F44:K44">
    <cfRule type="cellIs" dxfId="13" priority="8" operator="greaterThan">
      <formula>0.15</formula>
    </cfRule>
    <cfRule type="cellIs" dxfId="12" priority="9" operator="between">
      <formula>0.05</formula>
      <formula>0.15</formula>
    </cfRule>
    <cfRule type="cellIs" dxfId="11" priority="10" operator="lessThan">
      <formula>0.05</formula>
    </cfRule>
  </conditionalFormatting>
  <conditionalFormatting sqref="F17:K17">
    <cfRule type="cellIs" dxfId="10" priority="4" operator="equal">
      <formula>"-"</formula>
    </cfRule>
    <cfRule type="cellIs" dxfId="9" priority="5" operator="lessThan">
      <formula>MAX($F$4:$K$4)</formula>
    </cfRule>
    <cfRule type="cellIs" dxfId="8" priority="6" operator="greaterThan">
      <formula>MAX($F$4:$K$4)</formula>
    </cfRule>
  </conditionalFormatting>
  <conditionalFormatting sqref="G48:H53">
    <cfRule type="containsText" dxfId="7" priority="7" operator="containsText" text="&quot;&quot;">
      <formula>NOT(ISERROR(SEARCH("""""",G48)))</formula>
    </cfRule>
  </conditionalFormatting>
  <printOptions horizontalCentered="1"/>
  <pageMargins left="0.39370078740157483" right="0.39370078740157483" top="1.1023622047244095" bottom="0.55118110236220474" header="0.11811023622047245" footer="0.11811023622047245"/>
  <pageSetup paperSize="9" scale="39" fitToHeight="0" orientation="portrait" r:id="rId1"/>
  <headerFooter scaleWithDoc="0">
    <oddHeader>&amp;L&amp;"-,Fett"&amp;16&amp;K000000Form sheet&amp;K01+000
Run @ Rate&amp;"-,Standard"&amp;11
&amp;"-,Fett"&amp;12FS QM 064&amp;"-,Standard" / Revision 04 / Autor: QAS - Hil
&amp;C
&amp;R&amp;6  
 &amp;11
&amp;G</oddHeader>
    <oddFooter>&amp;C&amp;"Calibri,Fett"&amp;9&amp;K000000öffentlich&amp;"Calibri,Standard"&amp;KA6A6A6
© Thomas Magnete GmbH. All rights reserved.&amp;R&amp;9&amp;KA6A6A6Seite &amp;P von &amp;N</oddFooter>
  </headerFooter>
  <ignoredErrors>
    <ignoredError sqref="F11 H11:K11 M7 M18:M19 M21:M29 M31:M35 M37:M44 M8:M17" unlockedFormula="1"/>
    <ignoredError sqref="G48 G50:G53" 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89" r:id="rId5" name="Option Button 1">
              <controlPr defaultSize="0" print="0" autoFill="0" autoLine="0" autoPict="0">
                <anchor moveWithCells="1" sizeWithCells="1">
                  <from>
                    <xdr:col>6</xdr:col>
                    <xdr:colOff>104775</xdr:colOff>
                    <xdr:row>0</xdr:row>
                    <xdr:rowOff>19050</xdr:rowOff>
                  </from>
                  <to>
                    <xdr:col>7</xdr:col>
                    <xdr:colOff>9525</xdr:colOff>
                    <xdr:row>1</xdr:row>
                    <xdr:rowOff>66675</xdr:rowOff>
                  </to>
                </anchor>
              </controlPr>
            </control>
          </mc:Choice>
        </mc:AlternateContent>
        <mc:AlternateContent xmlns:mc="http://schemas.openxmlformats.org/markup-compatibility/2006">
          <mc:Choice Requires="x14">
            <control shapeId="12290" r:id="rId6" name="Option Button 2">
              <controlPr defaultSize="0" print="0" autoFill="0" autoLine="0" autoPict="0">
                <anchor moveWithCells="1" sizeWithCells="1">
                  <from>
                    <xdr:col>7</xdr:col>
                    <xdr:colOff>76200</xdr:colOff>
                    <xdr:row>0</xdr:row>
                    <xdr:rowOff>19050</xdr:rowOff>
                  </from>
                  <to>
                    <xdr:col>7</xdr:col>
                    <xdr:colOff>714375</xdr:colOff>
                    <xdr:row>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M56"/>
  <sheetViews>
    <sheetView view="pageLayout" zoomScale="85" zoomScaleNormal="100" zoomScalePageLayoutView="85" workbookViewId="0">
      <selection activeCell="E99" sqref="E99"/>
    </sheetView>
  </sheetViews>
  <sheetFormatPr baseColWidth="10" defaultColWidth="11.42578125" defaultRowHeight="15" x14ac:dyDescent="0.25"/>
  <cols>
    <col min="1" max="1" width="3.28515625" customWidth="1"/>
    <col min="2" max="2" width="20.5703125" customWidth="1"/>
    <col min="3" max="3" width="22.5703125" customWidth="1"/>
    <col min="4" max="4" width="13.5703125" customWidth="1"/>
    <col min="5" max="5" width="14.42578125" customWidth="1"/>
    <col min="6" max="11" width="10.28515625" customWidth="1"/>
    <col min="12" max="12" width="2.85546875" customWidth="1"/>
    <col min="13" max="13" width="95.42578125" customWidth="1"/>
    <col min="14" max="14" width="23.5703125" customWidth="1"/>
    <col min="15" max="16" width="15.7109375" customWidth="1"/>
  </cols>
  <sheetData>
    <row r="1" spans="1:13" ht="17.25" customHeight="1" x14ac:dyDescent="0.25">
      <c r="A1" s="1" t="str">
        <f>IF($I$1=1,Sprache!A4,Sprache!B4)</f>
        <v>Lieferant:</v>
      </c>
      <c r="B1" s="2"/>
      <c r="C1" s="23" t="s">
        <v>196</v>
      </c>
      <c r="D1" s="3"/>
      <c r="E1" s="4"/>
      <c r="F1" s="169"/>
      <c r="G1" s="169"/>
      <c r="H1" s="169"/>
      <c r="I1" s="165">
        <v>1</v>
      </c>
      <c r="J1" s="165"/>
      <c r="K1" s="166"/>
    </row>
    <row r="2" spans="1:13" ht="17.25" customHeight="1" thickBot="1" x14ac:dyDescent="0.3">
      <c r="A2" s="5" t="str">
        <f>IF($I$1=1,Sprache!A5,Sprache!B5)</f>
        <v>Lieferantennummer:</v>
      </c>
      <c r="B2" s="6"/>
      <c r="C2" s="7" t="s">
        <v>197</v>
      </c>
      <c r="D2" s="8"/>
      <c r="E2" s="9"/>
      <c r="F2" s="170"/>
      <c r="G2" s="170"/>
      <c r="H2" s="170"/>
      <c r="I2" s="167"/>
      <c r="J2" s="167"/>
      <c r="K2" s="168"/>
    </row>
    <row r="3" spans="1:13" ht="17.25" customHeight="1" thickBot="1" x14ac:dyDescent="0.3">
      <c r="A3" s="5" t="str">
        <f>IF($I$1=1,Sprache!A6,Sprache!B6)</f>
        <v>Thomas Artikelbezeichnung:</v>
      </c>
      <c r="B3" s="6"/>
      <c r="C3" s="7" t="s">
        <v>198</v>
      </c>
      <c r="D3" s="8"/>
      <c r="E3" s="79" t="str">
        <f>IF($I$1=1,Sprache!$A$9,Sprache!$B$9)</f>
        <v>Jahr:</v>
      </c>
      <c r="F3" s="80">
        <f ca="1">YEAR(TODAY())</f>
        <v>2025</v>
      </c>
      <c r="G3" s="80">
        <f ca="1">F3+1</f>
        <v>2026</v>
      </c>
      <c r="H3" s="80">
        <f ca="1">G3+1</f>
        <v>2027</v>
      </c>
      <c r="I3" s="80">
        <f ca="1">H3+1</f>
        <v>2028</v>
      </c>
      <c r="J3" s="80">
        <f ca="1">I3+1</f>
        <v>2029</v>
      </c>
      <c r="K3" s="81">
        <f ca="1">J3+1</f>
        <v>2030</v>
      </c>
    </row>
    <row r="4" spans="1:13" ht="17.25" customHeight="1" thickBot="1" x14ac:dyDescent="0.3">
      <c r="A4" s="5" t="str">
        <f>IF($I$1=1,Sprache!A7,Sprache!B7)</f>
        <v>Thomas Artikelnummer:</v>
      </c>
      <c r="B4" s="6"/>
      <c r="C4" s="82" t="s">
        <v>199</v>
      </c>
      <c r="D4" s="83"/>
      <c r="E4" s="79" t="str">
        <f>IF($I$1=1,Sprache!A10,Sprache!B10)</f>
        <v>Jahresbedarf:</v>
      </c>
      <c r="F4" s="84">
        <v>150000</v>
      </c>
      <c r="G4" s="84">
        <v>180000</v>
      </c>
      <c r="H4" s="84">
        <v>190000</v>
      </c>
      <c r="I4" s="84">
        <v>150000</v>
      </c>
      <c r="J4" s="84">
        <v>100000</v>
      </c>
      <c r="K4" s="85">
        <v>50000</v>
      </c>
      <c r="M4" s="49" t="str">
        <f>IF($I$1=1,Sprache!I3,Sprache!J3)</f>
        <v>Bemerkung</v>
      </c>
    </row>
    <row r="5" spans="1:13" ht="17.25" customHeight="1" thickBot="1" x14ac:dyDescent="0.3">
      <c r="A5" s="71"/>
      <c r="B5" s="29" t="str">
        <f>IF($I$1=1,Sprache!E4,Sprache!F4)</f>
        <v>PLAN DATEN: Muss vor dem Run@Rate ausgefüllt werden</v>
      </c>
      <c r="C5" s="30"/>
      <c r="D5" s="30"/>
      <c r="E5" s="31"/>
      <c r="F5" s="16"/>
      <c r="G5" s="16"/>
      <c r="H5" s="16"/>
      <c r="I5" s="16"/>
      <c r="J5" s="16"/>
      <c r="K5" s="17"/>
    </row>
    <row r="6" spans="1:13" ht="17.25" customHeight="1" thickBot="1" x14ac:dyDescent="0.3">
      <c r="A6" s="86"/>
      <c r="B6" s="11" t="str">
        <f>IF($I$1=1,Sprache!E5,Sprache!F5)</f>
        <v>Vorgaben und Maschinendaten:</v>
      </c>
      <c r="C6" s="2"/>
      <c r="D6" s="2"/>
      <c r="E6" s="65" t="str">
        <f>IF($I$1=1,Sprache!$A$11,Sprache!$B$11)</f>
        <v>Prozessschritt</v>
      </c>
      <c r="F6" s="114" t="s">
        <v>116</v>
      </c>
      <c r="G6" s="115"/>
      <c r="H6" s="116" t="s">
        <v>117</v>
      </c>
      <c r="I6" s="117"/>
      <c r="J6" s="116" t="s">
        <v>118</v>
      </c>
      <c r="K6" s="117"/>
    </row>
    <row r="7" spans="1:13" ht="17.25" customHeight="1" x14ac:dyDescent="0.25">
      <c r="A7" s="72" t="s">
        <v>51</v>
      </c>
      <c r="B7" s="12" t="str">
        <f>IF($I$1=1,Sprache!E6,Sprache!F6)</f>
        <v>Arbeitswochen / Jahr</v>
      </c>
      <c r="C7" s="6"/>
      <c r="D7" s="24" t="str">
        <f>IF($I$1=1,Sprache!G6,Sprache!H6)</f>
        <v>[Anzahl]</v>
      </c>
      <c r="E7" s="66"/>
      <c r="F7" s="108">
        <v>48</v>
      </c>
      <c r="G7" s="109"/>
      <c r="H7" s="110">
        <v>48</v>
      </c>
      <c r="I7" s="111"/>
      <c r="J7" s="112">
        <v>48</v>
      </c>
      <c r="K7" s="113"/>
      <c r="M7" s="45" t="str">
        <f>IF($I$1=1,Sprache!I6,Sprache!J6)</f>
        <v>Standard 48 Wochen</v>
      </c>
    </row>
    <row r="8" spans="1:13" ht="17.25" customHeight="1" x14ac:dyDescent="0.25">
      <c r="A8" s="72" t="s">
        <v>0</v>
      </c>
      <c r="B8" s="12" t="str">
        <f>IF($I$1=1,Sprache!E7,Sprache!F7)</f>
        <v>Schichten / Woche</v>
      </c>
      <c r="C8" s="6"/>
      <c r="D8" s="24" t="str">
        <f>IF($I$1=1,Sprache!G7,Sprache!H7)</f>
        <v>[Anzahl]</v>
      </c>
      <c r="E8" s="67"/>
      <c r="F8" s="118">
        <v>15</v>
      </c>
      <c r="G8" s="119"/>
      <c r="H8" s="120">
        <v>15</v>
      </c>
      <c r="I8" s="112"/>
      <c r="J8" s="112">
        <v>15</v>
      </c>
      <c r="K8" s="113"/>
      <c r="M8" s="46" t="str">
        <f>IF($I$1=1,Sprache!I7,Sprache!J7)</f>
        <v>-</v>
      </c>
    </row>
    <row r="9" spans="1:13" ht="17.25" customHeight="1" x14ac:dyDescent="0.25">
      <c r="A9" s="72" t="s">
        <v>1</v>
      </c>
      <c r="B9" s="12" t="str">
        <f>IF($I$1=1,Sprache!E8,Sprache!F8)</f>
        <v>Schichtdauer</v>
      </c>
      <c r="C9" s="6"/>
      <c r="D9" s="24" t="str">
        <f>IF($I$1=1,Sprache!G8,Sprache!H8)</f>
        <v>[Minuten]</v>
      </c>
      <c r="E9" s="67"/>
      <c r="F9" s="103">
        <v>480</v>
      </c>
      <c r="G9" s="104"/>
      <c r="H9" s="105">
        <v>480</v>
      </c>
      <c r="I9" s="106"/>
      <c r="J9" s="106">
        <v>480</v>
      </c>
      <c r="K9" s="107"/>
      <c r="M9" s="46" t="str">
        <f>IF($I$1=1,Sprache!I8,Sprache!J8)</f>
        <v>Schichdauer ohne Abzug von Pausen- oder Stillstandszeiten</v>
      </c>
    </row>
    <row r="10" spans="1:13" ht="17.25" customHeight="1" x14ac:dyDescent="0.25">
      <c r="A10" s="72" t="s">
        <v>2</v>
      </c>
      <c r="B10" s="12" t="str">
        <f>IF($I$1=1,Sprache!E9,Sprache!F9)</f>
        <v xml:space="preserve">Geplante Stillstandszeiten </v>
      </c>
      <c r="C10" s="6"/>
      <c r="D10" s="24" t="str">
        <f>IF($I$1=1,Sprache!G9,Sprache!H9)</f>
        <v>[Minuten / Schicht]</v>
      </c>
      <c r="E10" s="66"/>
      <c r="F10" s="119">
        <v>80</v>
      </c>
      <c r="G10" s="123"/>
      <c r="H10" s="112">
        <v>40</v>
      </c>
      <c r="I10" s="113"/>
      <c r="J10" s="112">
        <v>20</v>
      </c>
      <c r="K10" s="113"/>
      <c r="M10" s="46" t="str">
        <f>IF($I$1=1,Sprache!I9,Sprache!J9)</f>
        <v>Produktionszeitverlust durch geplante Ausfallzeiten/Stillstandszeiten
(Pausen, geplante Wartung, Rüst- und Einfahrzeit etc.)</v>
      </c>
    </row>
    <row r="11" spans="1:13" ht="17.25" customHeight="1" x14ac:dyDescent="0.25">
      <c r="A11" s="72" t="s">
        <v>3</v>
      </c>
      <c r="B11" s="12" t="str">
        <f>IF($I$1=1,Sprache!E10,Sprache!F10)</f>
        <v>Planbelegungszeit pro Schicht</v>
      </c>
      <c r="C11" s="6"/>
      <c r="D11" s="24" t="str">
        <f>IF($I$1=1,Sprache!G10,Sprache!H10)</f>
        <v>[Anzahl]</v>
      </c>
      <c r="E11" s="68" t="s">
        <v>53</v>
      </c>
      <c r="F11" s="124">
        <f>IF((F9-F10)=0,"-",(F9-F10))</f>
        <v>400</v>
      </c>
      <c r="G11" s="125"/>
      <c r="H11" s="124">
        <f t="shared" ref="H11" si="0">IF((H9-H10)=0,"-",(H9-H10))</f>
        <v>440</v>
      </c>
      <c r="I11" s="125"/>
      <c r="J11" s="124">
        <f t="shared" ref="J11" si="1">IF((J9-J10)=0,"-",(J9-J10))</f>
        <v>460</v>
      </c>
      <c r="K11" s="125"/>
      <c r="M11" s="46" t="str">
        <f>IF($I$1=1,Sprache!I10,Sprache!J10)</f>
        <v>-</v>
      </c>
    </row>
    <row r="12" spans="1:13" ht="17.25" customHeight="1" x14ac:dyDescent="0.25">
      <c r="A12" s="72" t="s">
        <v>4</v>
      </c>
      <c r="B12" s="12" t="str">
        <f>IF($I$1=1,Sprache!E11,Sprache!F11)</f>
        <v>geplante Prozesszykluszeit (Taktzeit)</v>
      </c>
      <c r="C12" s="6"/>
      <c r="D12" s="24" t="str">
        <f>IF($I$1=1,Sprache!G11,Sprache!H11)</f>
        <v>[Sekunden]</v>
      </c>
      <c r="E12" s="67"/>
      <c r="F12" s="121">
        <v>90</v>
      </c>
      <c r="G12" s="122"/>
      <c r="H12" s="121">
        <v>50</v>
      </c>
      <c r="I12" s="122"/>
      <c r="J12" s="121">
        <v>30</v>
      </c>
      <c r="K12" s="121"/>
      <c r="M12" s="46" t="str">
        <f>IF($I$1=1,Sprache!I11,Sprache!J11)</f>
        <v>Zykluszeit pro Bauteil/Baugruppe ohne jegliche Störung</v>
      </c>
    </row>
    <row r="13" spans="1:13" ht="17.25" customHeight="1" x14ac:dyDescent="0.25">
      <c r="A13" s="72" t="s">
        <v>136</v>
      </c>
      <c r="B13" s="12" t="str">
        <f>IF($I$1=1,Sprache!E12,Sprache!F12)</f>
        <v>Max Stückzahl / Schicht (100% Verfügbarkeit)</v>
      </c>
      <c r="C13" s="6"/>
      <c r="D13" s="24" t="str">
        <f>IF($I$1=1,Sprache!G12,Sprache!H12)</f>
        <v>[Stück]</v>
      </c>
      <c r="E13" s="68" t="s">
        <v>69</v>
      </c>
      <c r="F13" s="131">
        <f>IFERROR((F11*60/F12),"-")</f>
        <v>266.66666666666669</v>
      </c>
      <c r="G13" s="131"/>
      <c r="H13" s="131">
        <f t="shared" ref="H13" si="2">IFERROR((H11*60/H12),"-")</f>
        <v>528</v>
      </c>
      <c r="I13" s="131"/>
      <c r="J13" s="131">
        <f t="shared" ref="J13" si="3">IFERROR((J11*60/J12),"-")</f>
        <v>920</v>
      </c>
      <c r="K13" s="131"/>
      <c r="M13" s="46" t="str">
        <f>IF($I$1=1,Sprache!I12,Sprache!J12)</f>
        <v>-</v>
      </c>
    </row>
    <row r="14" spans="1:13" ht="17.25" customHeight="1" x14ac:dyDescent="0.25">
      <c r="A14" s="72" t="s">
        <v>5</v>
      </c>
      <c r="B14" s="12" t="str">
        <f>IF($I$1=1,Sprache!E13,Sprache!F13)</f>
        <v>geplante Fehlerrate</v>
      </c>
      <c r="C14" s="6"/>
      <c r="D14" s="24" t="str">
        <f>IF($I$1=1,Sprache!G13,Sprache!H13)</f>
        <v>%</v>
      </c>
      <c r="E14" s="68"/>
      <c r="F14" s="136">
        <v>0.01</v>
      </c>
      <c r="G14" s="137"/>
      <c r="H14" s="134">
        <v>0.02</v>
      </c>
      <c r="I14" s="135"/>
      <c r="J14" s="134">
        <v>0.03</v>
      </c>
      <c r="K14" s="134"/>
      <c r="M14" s="46" t="str">
        <f>IF($I$1=1,Sprache!I13,Sprache!J13)</f>
        <v>Erwartete Fehlerrate basierend auf Erfahrung</v>
      </c>
    </row>
    <row r="15" spans="1:13" ht="17.25" customHeight="1" x14ac:dyDescent="0.25">
      <c r="A15" s="72" t="s">
        <v>52</v>
      </c>
      <c r="B15" s="12" t="str">
        <f>IF($I$1=1,Sprache!E14,Sprache!F14)</f>
        <v>Max i.O. Stückzahl / Jahr (100% Verfügbarkeit)</v>
      </c>
      <c r="C15" s="6"/>
      <c r="D15" s="24" t="str">
        <f>IF($I$1=1,Sprache!G14,Sprache!H14)</f>
        <v>[Stück]</v>
      </c>
      <c r="E15" s="68" t="s">
        <v>146</v>
      </c>
      <c r="F15" s="131">
        <f>IFERROR((F13*F7*F8*(1-F14)),"-")</f>
        <v>190080</v>
      </c>
      <c r="G15" s="131"/>
      <c r="H15" s="131">
        <f t="shared" ref="H15" si="4">IFERROR((H13*H7*H8*(1-H14)),"-")</f>
        <v>372556.79999999999</v>
      </c>
      <c r="I15" s="131"/>
      <c r="J15" s="131">
        <f t="shared" ref="J15" si="5">IFERROR((J13*J7*J8*(1-J14)),"-")</f>
        <v>642528</v>
      </c>
      <c r="K15" s="131"/>
      <c r="M15" s="46" t="str">
        <f>IF($I$1=1,Sprache!I14,Sprache!J14)</f>
        <v>-</v>
      </c>
    </row>
    <row r="16" spans="1:13" ht="17.25" customHeight="1" x14ac:dyDescent="0.25">
      <c r="A16" s="72" t="s">
        <v>6</v>
      </c>
      <c r="B16" s="12" t="str">
        <f>IF($I$1=1,Sprache!E15,Sprache!F15)</f>
        <v>Prozessverfügbarkeit für das Thomas Produkt</v>
      </c>
      <c r="C16" s="6"/>
      <c r="D16" s="24" t="str">
        <f>IF($I$1=1,Sprache!G15,Sprache!H15)</f>
        <v>%</v>
      </c>
      <c r="E16" s="67"/>
      <c r="F16" s="134">
        <v>1</v>
      </c>
      <c r="G16" s="135"/>
      <c r="H16" s="134">
        <v>0.75</v>
      </c>
      <c r="I16" s="135"/>
      <c r="J16" s="134">
        <v>0.3</v>
      </c>
      <c r="K16" s="134"/>
      <c r="M16" s="46" t="str">
        <f>IF($I$1=1,Sprache!I15,Sprache!J15)</f>
        <v>Die betrachtete Maschine wird für zwei Kunden je zur Hälfte genutzt, also J=50%</v>
      </c>
    </row>
    <row r="17" spans="1:13" ht="17.25" customHeight="1" thickBot="1" x14ac:dyDescent="0.3">
      <c r="A17" s="73" t="s">
        <v>57</v>
      </c>
      <c r="B17" s="14" t="str">
        <f>IF($I$1=1,Sprache!E16,Sprache!F16)</f>
        <v>Geplante Stückzahl / Jahr</v>
      </c>
      <c r="C17" s="15"/>
      <c r="D17" s="25" t="str">
        <f>IF($I$1=1,Sprache!G16,Sprache!H16)</f>
        <v>[Stück]</v>
      </c>
      <c r="E17" s="69" t="s">
        <v>58</v>
      </c>
      <c r="F17" s="132">
        <f>IFERROR((F16*F15),"-")</f>
        <v>190080</v>
      </c>
      <c r="G17" s="133"/>
      <c r="H17" s="132">
        <f t="shared" ref="H17" si="6">IFERROR((H16*H15),"-")</f>
        <v>279417.59999999998</v>
      </c>
      <c r="I17" s="133"/>
      <c r="J17" s="132">
        <f t="shared" ref="J17" si="7">IFERROR((J16*J15),"-")</f>
        <v>192758.39999999999</v>
      </c>
      <c r="K17" s="132"/>
      <c r="M17" s="47" t="str">
        <f>IF($I$1=1,Sprache!I16,Sprache!J16)</f>
        <v>-</v>
      </c>
    </row>
    <row r="18" spans="1:13" ht="17.25" customHeight="1" thickBot="1" x14ac:dyDescent="0.3">
      <c r="A18" s="72"/>
      <c r="B18" s="10"/>
      <c r="C18" s="6"/>
      <c r="D18" s="6"/>
      <c r="E18" s="13"/>
      <c r="F18" s="27"/>
      <c r="G18" s="27"/>
      <c r="H18" s="27"/>
      <c r="I18" s="27"/>
      <c r="J18" s="27"/>
      <c r="K18" s="28"/>
      <c r="M18" s="48"/>
    </row>
    <row r="19" spans="1:13" ht="17.25" customHeight="1" thickBot="1" x14ac:dyDescent="0.3">
      <c r="A19" s="74"/>
      <c r="B19" s="126" t="str">
        <f>IF($I$1=1,Sprache!E18,Sprache!F18)</f>
        <v>IST DATEN: Muss während des R@R ausgefüllt werden (Grau hinterlegte Zellen)</v>
      </c>
      <c r="C19" s="127"/>
      <c r="D19" s="127"/>
      <c r="E19" s="128"/>
      <c r="F19" s="16"/>
      <c r="G19" s="16"/>
      <c r="H19" s="16"/>
      <c r="I19" s="16"/>
      <c r="J19" s="16"/>
      <c r="K19" s="17"/>
      <c r="M19" s="48"/>
    </row>
    <row r="20" spans="1:13" ht="17.25" customHeight="1" thickBot="1" x14ac:dyDescent="0.3">
      <c r="A20" s="86"/>
      <c r="B20" s="11" t="str">
        <f>IF($I$1=1,Sprache!E19,Sprache!F19)</f>
        <v>Produktionsdaten während Run@Rate</v>
      </c>
      <c r="C20" s="2"/>
      <c r="D20" s="2"/>
      <c r="E20" s="65" t="str">
        <f>IF($I$1=1,Sprache!$A$11,Sprache!$B$11)</f>
        <v>Prozessschritt</v>
      </c>
      <c r="F20" s="129" t="str">
        <f>IF($F$6="","-",$F$6)</f>
        <v>Test 1</v>
      </c>
      <c r="G20" s="130"/>
      <c r="H20" s="129" t="str">
        <f>IF($H$6="","-",$H$6)</f>
        <v>Test 2</v>
      </c>
      <c r="I20" s="130"/>
      <c r="J20" s="129" t="str">
        <f>IF($J$6="","-",$J$6)</f>
        <v>Test 3</v>
      </c>
      <c r="K20" s="130"/>
      <c r="M20" s="48"/>
    </row>
    <row r="21" spans="1:13" ht="17.25" customHeight="1" x14ac:dyDescent="0.25">
      <c r="A21" s="72" t="s">
        <v>7</v>
      </c>
      <c r="B21" s="12" t="str">
        <f>IF($I$1=1,Sprache!E20,Sprache!F20)</f>
        <v>tatsächliche Fertigungszeit</v>
      </c>
      <c r="C21" s="6"/>
      <c r="D21" s="24" t="str">
        <f>IF($I$1=1,Sprache!G20,Sprache!H20)</f>
        <v>[Minuten]</v>
      </c>
      <c r="E21" s="66"/>
      <c r="F21" s="138">
        <v>1440</v>
      </c>
      <c r="G21" s="138"/>
      <c r="H21" s="138">
        <v>1440</v>
      </c>
      <c r="I21" s="138"/>
      <c r="J21" s="138">
        <v>1440</v>
      </c>
      <c r="K21" s="138"/>
      <c r="M21" s="45" t="str">
        <f>IF($I$1=1,Sprache!I20,Sprache!J20)</f>
        <v xml:space="preserve">
Brutto Produktionszeit (Begleitete Produktionszeit ohne Abzug geplanter und ungeplante Stillstandszeiten)
</v>
      </c>
    </row>
    <row r="22" spans="1:13" ht="17.25" customHeight="1" x14ac:dyDescent="0.25">
      <c r="A22" s="72" t="s">
        <v>8</v>
      </c>
      <c r="B22" s="12" t="str">
        <f>IF($I$1=1,Sprache!E21,Sprache!F21)</f>
        <v>tatsächliche Stillstandszeiten</v>
      </c>
      <c r="C22" s="6"/>
      <c r="D22" s="24" t="str">
        <f>IF($I$1=1,Sprache!G21,Sprache!H21)</f>
        <v>[Minuten]</v>
      </c>
      <c r="E22" s="66"/>
      <c r="F22" s="138">
        <v>240</v>
      </c>
      <c r="G22" s="138"/>
      <c r="H22" s="138">
        <v>180</v>
      </c>
      <c r="I22" s="138"/>
      <c r="J22" s="138">
        <v>100</v>
      </c>
      <c r="K22" s="138"/>
      <c r="M22" s="46" t="str">
        <f>IF($I$1=1,Sprache!I21,Sprache!J21)</f>
        <v>Produktionszeitverlust aufgrund geplanter und ungeplanter Ausfallzeiten</v>
      </c>
    </row>
    <row r="23" spans="1:13" ht="17.25" customHeight="1" x14ac:dyDescent="0.25">
      <c r="A23" s="72" t="s">
        <v>9</v>
      </c>
      <c r="B23" s="12" t="str">
        <f>IF($I$1=1,Sprache!E22,Sprache!F22)</f>
        <v>tatsächliche Anlagenverfügbarkeit in Fertigungszeit</v>
      </c>
      <c r="C23" s="6"/>
      <c r="D23" s="24" t="str">
        <f>IF($I$1=1,Sprache!G22,Sprache!H22)</f>
        <v>[Minuten]</v>
      </c>
      <c r="E23" s="70" t="s">
        <v>137</v>
      </c>
      <c r="F23" s="139">
        <f>IF((F21-F22)=0,"-",(F21-F22))</f>
        <v>1200</v>
      </c>
      <c r="G23" s="139"/>
      <c r="H23" s="139">
        <f t="shared" ref="H23" si="8">IF((H21-H22)=0,"-",(H21-H22))</f>
        <v>1260</v>
      </c>
      <c r="I23" s="139"/>
      <c r="J23" s="139">
        <f t="shared" ref="J23" si="9">IF((J21-J22)=0,"-",(J21-J22))</f>
        <v>1340</v>
      </c>
      <c r="K23" s="139"/>
      <c r="M23" s="46" t="str">
        <f>IF($I$1=1,Sprache!I22,Sprache!J22)</f>
        <v>-</v>
      </c>
    </row>
    <row r="24" spans="1:13" ht="17.25" customHeight="1" x14ac:dyDescent="0.25">
      <c r="A24" s="91" t="s">
        <v>10</v>
      </c>
      <c r="B24" s="92" t="str">
        <f>IF($I$1=1,Sprache!E23,Sprache!F23)</f>
        <v>tatsächliche Anlagenverfügbarkeit pro Schicht</v>
      </c>
      <c r="C24" s="93"/>
      <c r="D24" s="94" t="str">
        <f>IF($I$1=1,Sprache!G23,Sprache!H23)</f>
        <v>[Minuten]</v>
      </c>
      <c r="E24" s="95" t="s">
        <v>191</v>
      </c>
      <c r="F24" s="140">
        <f>IFERROR((F9/F21*F23),"-")</f>
        <v>400</v>
      </c>
      <c r="G24" s="141"/>
      <c r="H24" s="140">
        <f>IFERROR((H9/H21*H23),"-")</f>
        <v>420</v>
      </c>
      <c r="I24" s="141"/>
      <c r="J24" s="140">
        <f>IFERROR((J9/J21*J23),"-")</f>
        <v>446.66666666666663</v>
      </c>
      <c r="K24" s="141"/>
      <c r="M24" s="46" t="str">
        <f>IF($I$1=1,Sprache!I23,Sprache!J23)</f>
        <v>Tatsächliche Anlagenverfügbarkeit normiert auf eine Schicht.</v>
      </c>
    </row>
    <row r="25" spans="1:13" ht="17.25" customHeight="1" x14ac:dyDescent="0.25">
      <c r="A25" s="72" t="s">
        <v>24</v>
      </c>
      <c r="B25" s="12" t="str">
        <f>IF($I$1=1,Sprache!E24,Sprache!F24)</f>
        <v>Gesamtzahl produzierten Teile</v>
      </c>
      <c r="C25" s="6"/>
      <c r="D25" s="24" t="str">
        <f>IF($I$1=1,Sprache!G24,Sprache!H24)</f>
        <v>[Stück]</v>
      </c>
      <c r="E25" s="67"/>
      <c r="F25" s="190">
        <v>850</v>
      </c>
      <c r="G25" s="191"/>
      <c r="H25" s="138">
        <v>1400</v>
      </c>
      <c r="I25" s="138"/>
      <c r="J25" s="138">
        <v>2700</v>
      </c>
      <c r="K25" s="138"/>
      <c r="M25" s="46" t="str">
        <f>IF($I$1=1,Sprache!I24,Sprache!J24)</f>
        <v>Gesamtzahl der während der tatsächlichen Produktionszeit produzierten Teile</v>
      </c>
    </row>
    <row r="26" spans="1:13" ht="17.25" customHeight="1" x14ac:dyDescent="0.25">
      <c r="A26" s="72" t="s">
        <v>61</v>
      </c>
      <c r="B26" s="12" t="str">
        <f>IF($I$1=1,Sprache!E25,Sprache!F25)</f>
        <v>Anzahl Gut-Teile in tatsächlicher Fertigungszeit</v>
      </c>
      <c r="C26" s="6"/>
      <c r="D26" s="24" t="str">
        <f>IF($I$1=1,Sprache!G25,Sprache!H25)</f>
        <v>[Stück]</v>
      </c>
      <c r="E26" s="67"/>
      <c r="F26" s="190">
        <v>840</v>
      </c>
      <c r="G26" s="191"/>
      <c r="H26" s="138">
        <v>1350</v>
      </c>
      <c r="I26" s="138"/>
      <c r="J26" s="138">
        <v>2500</v>
      </c>
      <c r="K26" s="138"/>
      <c r="M26" s="46" t="str">
        <f>IF($I$1=1,Sprache!I25,Sprache!J25)</f>
        <v>-</v>
      </c>
    </row>
    <row r="27" spans="1:13" ht="17.25" customHeight="1" x14ac:dyDescent="0.25">
      <c r="A27" s="72" t="s">
        <v>11</v>
      </c>
      <c r="B27" s="12" t="str">
        <f>IF($I$1=1,Sprache!E26,Sprache!F26)</f>
        <v>Fehlerrate</v>
      </c>
      <c r="C27" s="6"/>
      <c r="D27" s="24" t="str">
        <f>IF($I$1=1,Sprache!G26,Sprache!H26)</f>
        <v>%</v>
      </c>
      <c r="E27" s="70" t="s">
        <v>138</v>
      </c>
      <c r="F27" s="143">
        <f>IFERROR(((F25-F26)/F25),"-")</f>
        <v>1.1764705882352941E-2</v>
      </c>
      <c r="G27" s="143"/>
      <c r="H27" s="143">
        <f t="shared" ref="H27" si="10">IFERROR(((H25-H26)/H25),"-")</f>
        <v>3.5714285714285712E-2</v>
      </c>
      <c r="I27" s="143"/>
      <c r="J27" s="143">
        <f t="shared" ref="J27" si="11">IFERROR(((J25-J26)/J25),"-")</f>
        <v>7.407407407407407E-2</v>
      </c>
      <c r="K27" s="143"/>
      <c r="M27" s="46" t="str">
        <f>IF($I$1=1,Sprache!I26,Sprache!J26)</f>
        <v>-</v>
      </c>
    </row>
    <row r="28" spans="1:13" ht="17.25" customHeight="1" thickBot="1" x14ac:dyDescent="0.3">
      <c r="A28" s="73" t="s">
        <v>12</v>
      </c>
      <c r="B28" s="14" t="str">
        <f>IF($I$1=1,Sprache!E27,Sprache!F27)</f>
        <v>tatsächliche Prozesszykluszeit (Taktzeit)</v>
      </c>
      <c r="C28" s="15"/>
      <c r="D28" s="25" t="str">
        <f>IF($I$1=1,Sprache!G27,Sprache!H27)</f>
        <v>[Sekunden]</v>
      </c>
      <c r="E28" s="69" t="s">
        <v>139</v>
      </c>
      <c r="F28" s="142">
        <f>IFERROR((F23/F25*60),"-")</f>
        <v>84.705882352941188</v>
      </c>
      <c r="G28" s="142"/>
      <c r="H28" s="142">
        <f>IFERROR((H23/H25*60),"-")</f>
        <v>54</v>
      </c>
      <c r="I28" s="142"/>
      <c r="J28" s="142">
        <f>IFERROR((J23/J25*60),"-")</f>
        <v>29.777777777777779</v>
      </c>
      <c r="K28" s="142"/>
      <c r="M28" s="47" t="str">
        <f>IF($I$1=1,Sprache!I27,Sprache!J27)</f>
        <v>-</v>
      </c>
    </row>
    <row r="29" spans="1:13" ht="17.25" customHeight="1" thickBot="1" x14ac:dyDescent="0.3">
      <c r="A29" s="87"/>
      <c r="B29" s="26"/>
      <c r="C29" s="26"/>
      <c r="D29" s="26"/>
      <c r="E29" s="26"/>
      <c r="F29" s="26"/>
      <c r="G29" s="26"/>
      <c r="H29" s="26"/>
      <c r="I29" s="26"/>
      <c r="J29" s="26"/>
      <c r="K29" s="88"/>
      <c r="M29" s="48"/>
    </row>
    <row r="30" spans="1:13" ht="17.25" customHeight="1" thickBot="1" x14ac:dyDescent="0.3">
      <c r="A30" s="75"/>
      <c r="B30" s="11" t="str">
        <f>IF($I$1=1,Sprache!E29,Sprache!F29)</f>
        <v>Gesamtanlageneffektivität (GAE)</v>
      </c>
      <c r="C30" s="2"/>
      <c r="D30" s="2"/>
      <c r="E30" s="65" t="str">
        <f>IF($I$1=1,Sprache!$A$11,Sprache!$B$11)</f>
        <v>Prozessschritt</v>
      </c>
      <c r="F30" s="129" t="str">
        <f>IF($F$6="","-",$F$6)</f>
        <v>Test 1</v>
      </c>
      <c r="G30" s="130"/>
      <c r="H30" s="129" t="str">
        <f>IF($H$6="","-",$H$6)</f>
        <v>Test 2</v>
      </c>
      <c r="I30" s="130"/>
      <c r="J30" s="129" t="str">
        <f>IF($J$6="","-",$J$6)</f>
        <v>Test 3</v>
      </c>
      <c r="K30" s="130"/>
      <c r="M30" s="48"/>
    </row>
    <row r="31" spans="1:13" ht="17.25" customHeight="1" x14ac:dyDescent="0.25">
      <c r="A31" s="76" t="s">
        <v>159</v>
      </c>
      <c r="B31" s="12" t="str">
        <f>IF($I$1=1,Sprache!E30,Sprache!F30)</f>
        <v>Verfügbarkeitsfaktor</v>
      </c>
      <c r="C31" s="6"/>
      <c r="D31" s="24" t="str">
        <f>IF($I$1=1,Sprache!G30,Sprache!H30)</f>
        <v>%</v>
      </c>
      <c r="E31" s="70" t="s">
        <v>63</v>
      </c>
      <c r="F31" s="145">
        <f>IFERROR(F24/F11,"-")</f>
        <v>1</v>
      </c>
      <c r="G31" s="145"/>
      <c r="H31" s="145">
        <f>IFERROR(H24/H11,"-")</f>
        <v>0.95454545454545459</v>
      </c>
      <c r="I31" s="145"/>
      <c r="J31" s="145">
        <f>IFERROR(J24/J11,"-")</f>
        <v>0.97101449275362306</v>
      </c>
      <c r="K31" s="145"/>
      <c r="M31" s="45" t="str">
        <f>IF($I$1=1,Sprache!I30,Sprache!J30)</f>
        <v>geplante Verfügbarkeit pro Schicht / tatsächliche Verfügbarkeit pro Schicht</v>
      </c>
    </row>
    <row r="32" spans="1:13" ht="17.25" customHeight="1" x14ac:dyDescent="0.25">
      <c r="A32" s="76" t="s">
        <v>13</v>
      </c>
      <c r="B32" s="12" t="str">
        <f>IF($I$1=1,Sprache!E31,Sprache!F31)</f>
        <v>Leistungsfaktor</v>
      </c>
      <c r="C32" s="6"/>
      <c r="D32" s="24" t="str">
        <f>IF($I$1=1,Sprache!G31,Sprache!H31)</f>
        <v>%</v>
      </c>
      <c r="E32" s="70" t="s">
        <v>140</v>
      </c>
      <c r="F32" s="144">
        <f>IFERROR(F12/F28,"-")</f>
        <v>1.0624999999999998</v>
      </c>
      <c r="G32" s="144"/>
      <c r="H32" s="144">
        <f>IFERROR(H12/H28,"-")</f>
        <v>0.92592592592592593</v>
      </c>
      <c r="I32" s="144"/>
      <c r="J32" s="144">
        <f>IFERROR(J12/J28,"-")</f>
        <v>1.0074626865671641</v>
      </c>
      <c r="K32" s="144"/>
      <c r="M32" s="46" t="str">
        <f>IF($I$1=1,Sprache!I31,Sprache!J31)</f>
        <v>geplante Zykluszeit/ tatsächliche Zykluszeit</v>
      </c>
    </row>
    <row r="33" spans="1:13" ht="17.25" customHeight="1" x14ac:dyDescent="0.25">
      <c r="A33" s="76" t="s">
        <v>14</v>
      </c>
      <c r="B33" s="12" t="str">
        <f>IF($I$1=1,Sprache!E32,Sprache!F32)</f>
        <v>Qualitätsfaktor</v>
      </c>
      <c r="C33" s="6"/>
      <c r="D33" s="24" t="str">
        <f>IF($I$1=1,Sprache!G32,Sprache!H32)</f>
        <v>%</v>
      </c>
      <c r="E33" s="70" t="s">
        <v>141</v>
      </c>
      <c r="F33" s="144">
        <f>IFERROR(F26/F25,"-")</f>
        <v>0.9882352941176471</v>
      </c>
      <c r="G33" s="144"/>
      <c r="H33" s="144">
        <f t="shared" ref="H33" si="12">IFERROR(H26/H25,"-")</f>
        <v>0.9642857142857143</v>
      </c>
      <c r="I33" s="144"/>
      <c r="J33" s="144">
        <f t="shared" ref="J33" si="13">IFERROR(J26/J25,"-")</f>
        <v>0.92592592592592593</v>
      </c>
      <c r="K33" s="144"/>
      <c r="M33" s="46" t="str">
        <f>IF($I$1=1,Sprache!I32,Sprache!J32)</f>
        <v>Gut Teile in tatsächlicher Fertigungszeit / Gesamtanzahl produzierter Teile in  tatsächlicher Fertigungszeit</v>
      </c>
    </row>
    <row r="34" spans="1:13" ht="17.25" customHeight="1" thickBot="1" x14ac:dyDescent="0.3">
      <c r="A34" s="77" t="s">
        <v>15</v>
      </c>
      <c r="B34" s="14" t="str">
        <f>IF($I$1=1,Sprache!E33,Sprache!F33)</f>
        <v>Gesamtanlageneffektivität (GAE)</v>
      </c>
      <c r="C34" s="15"/>
      <c r="D34" s="25" t="str">
        <f>IF($I$1=1,Sprache!G33,Sprache!H33)</f>
        <v>%</v>
      </c>
      <c r="E34" s="69" t="s">
        <v>17</v>
      </c>
      <c r="F34" s="146">
        <f>IFERROR((F31*F32*F33),"-")</f>
        <v>1.0499999999999998</v>
      </c>
      <c r="G34" s="146"/>
      <c r="H34" s="146">
        <f t="shared" ref="H34" si="14">IFERROR((H31*H32*H33),"-")</f>
        <v>0.85227272727272729</v>
      </c>
      <c r="I34" s="146"/>
      <c r="J34" s="146">
        <f t="shared" ref="J34" si="15">IFERROR((J31*J32*J33),"-")</f>
        <v>0.90579710144927517</v>
      </c>
      <c r="K34" s="146"/>
      <c r="M34" s="47" t="str">
        <f>IF($I$1=1,Sprache!I33,Sprache!J33)</f>
        <v>-</v>
      </c>
    </row>
    <row r="35" spans="1:13" ht="17.25" customHeight="1" thickBot="1" x14ac:dyDescent="0.3">
      <c r="A35" s="72"/>
      <c r="B35" s="6"/>
      <c r="C35" s="6"/>
      <c r="D35" s="6"/>
      <c r="E35" s="13"/>
      <c r="F35" s="149"/>
      <c r="G35" s="149"/>
      <c r="H35" s="149"/>
      <c r="I35" s="149"/>
      <c r="J35" s="149"/>
      <c r="K35" s="150"/>
      <c r="M35" s="48"/>
    </row>
    <row r="36" spans="1:13" ht="17.25" customHeight="1" thickBot="1" x14ac:dyDescent="0.3">
      <c r="A36" s="75"/>
      <c r="B36" s="11" t="str">
        <f>IF($I$1=1,Sprache!E35,Sprache!F35)</f>
        <v>Kapazitätsanalyse für Peakjahr</v>
      </c>
      <c r="C36" s="2"/>
      <c r="D36" s="2"/>
      <c r="E36" s="65" t="str">
        <f>IF($I$1=1,Sprache!$A$11,Sprache!$B$11)</f>
        <v>Prozessschritt</v>
      </c>
      <c r="F36" s="129" t="str">
        <f>IF($F$6="","-",$F$6)</f>
        <v>Test 1</v>
      </c>
      <c r="G36" s="130"/>
      <c r="H36" s="129" t="str">
        <f>IF($H$6="","-",$H$6)</f>
        <v>Test 2</v>
      </c>
      <c r="I36" s="130"/>
      <c r="J36" s="129" t="str">
        <f>IF($J$6="","-",$J$6)</f>
        <v>Test 3</v>
      </c>
      <c r="K36" s="130"/>
      <c r="M36" s="48"/>
    </row>
    <row r="37" spans="1:13" ht="17.25" customHeight="1" x14ac:dyDescent="0.25">
      <c r="A37" s="76" t="s">
        <v>16</v>
      </c>
      <c r="B37" s="12" t="str">
        <f>IF($I$1=1,Sprache!E36,Sprache!F36)</f>
        <v>Schichten / Woche</v>
      </c>
      <c r="C37" s="6"/>
      <c r="D37" s="24" t="str">
        <f>IF($I$1=1,Sprache!G36,Sprache!H36)</f>
        <v>[Anzahl]</v>
      </c>
      <c r="E37" s="70" t="s">
        <v>30</v>
      </c>
      <c r="F37" s="147">
        <f>IF(F8="","-",F8)</f>
        <v>15</v>
      </c>
      <c r="G37" s="148"/>
      <c r="H37" s="147">
        <f>IF(H8="","-",H8)</f>
        <v>15</v>
      </c>
      <c r="I37" s="148"/>
      <c r="J37" s="147">
        <f>IF(J8="","-",J8)</f>
        <v>15</v>
      </c>
      <c r="K37" s="148"/>
      <c r="M37" s="45" t="str">
        <f>IF($I$1=1,Sprache!I36,Sprache!J36)</f>
        <v>-</v>
      </c>
    </row>
    <row r="38" spans="1:13" ht="17.25" customHeight="1" x14ac:dyDescent="0.25">
      <c r="A38" s="76" t="s">
        <v>18</v>
      </c>
      <c r="B38" s="12" t="str">
        <f>IF($I$1=1,Sprache!E37,Sprache!F37)</f>
        <v>Arbeitswochen / Jahr</v>
      </c>
      <c r="C38" s="6"/>
      <c r="D38" s="24" t="str">
        <f>IF($I$1=1,Sprache!G37,Sprache!H37)</f>
        <v>[Anzahl]</v>
      </c>
      <c r="E38" s="70" t="s">
        <v>182</v>
      </c>
      <c r="F38" s="155">
        <f>IF(F7="","-",F7)</f>
        <v>48</v>
      </c>
      <c r="G38" s="156"/>
      <c r="H38" s="155">
        <f>IF(H7="","-",H7)</f>
        <v>48</v>
      </c>
      <c r="I38" s="156"/>
      <c r="J38" s="155">
        <f>IF(J7="","-",J7)</f>
        <v>48</v>
      </c>
      <c r="K38" s="156"/>
      <c r="M38" s="46" t="str">
        <f>IF($I$1=1,Sprache!I37,Sprache!J37)</f>
        <v>-</v>
      </c>
    </row>
    <row r="39" spans="1:13" ht="17.25" customHeight="1" x14ac:dyDescent="0.25">
      <c r="A39" s="76" t="s">
        <v>19</v>
      </c>
      <c r="B39" s="12" t="str">
        <f>IF($I$1=1,Sprache!E38,Sprache!F38)</f>
        <v>Tatsächliche Stückzahl pro Schicht</v>
      </c>
      <c r="C39" s="6"/>
      <c r="D39" s="24" t="str">
        <f>IF($I$1=1,Sprache!G38,Sprache!H38)</f>
        <v>[Stück]</v>
      </c>
      <c r="E39" s="70" t="s">
        <v>132</v>
      </c>
      <c r="F39" s="189">
        <f>IFERROR(F24*60/F28,"-")</f>
        <v>283.33333333333331</v>
      </c>
      <c r="G39" s="157"/>
      <c r="H39" s="189">
        <f t="shared" ref="H39" si="16">IFERROR(H24*60/H28,"-")</f>
        <v>466.66666666666669</v>
      </c>
      <c r="I39" s="157"/>
      <c r="J39" s="189">
        <f t="shared" ref="J39" si="17">IFERROR(J24*60/J28,"-")</f>
        <v>899.99999999999989</v>
      </c>
      <c r="K39" s="189"/>
      <c r="M39" s="46" t="str">
        <f>IF($I$1=1,Sprache!I38,Sprache!J38)</f>
        <v>-</v>
      </c>
    </row>
    <row r="40" spans="1:13" ht="17.25" customHeight="1" x14ac:dyDescent="0.25">
      <c r="A40" s="76" t="s">
        <v>66</v>
      </c>
      <c r="B40" s="12" t="str">
        <f>IF($I$1=1,Sprache!E39,Sprache!F39)</f>
        <v>Tatsächliche i.O. Stückzahl pro Schicht</v>
      </c>
      <c r="C40" s="6"/>
      <c r="D40" s="24" t="str">
        <f>IF($I$1=1,Sprache!G39,Sprache!H39)</f>
        <v>[Stück]</v>
      </c>
      <c r="E40" s="70" t="s">
        <v>183</v>
      </c>
      <c r="F40" s="157">
        <f>IFERROR((F39*F33),"-")</f>
        <v>280</v>
      </c>
      <c r="G40" s="158"/>
      <c r="H40" s="157">
        <f t="shared" ref="H40" si="18">IFERROR((H39*H33),"-")</f>
        <v>450</v>
      </c>
      <c r="I40" s="158"/>
      <c r="J40" s="157">
        <f t="shared" ref="J40" si="19">IFERROR((J39*J33),"-")</f>
        <v>833.33333333333326</v>
      </c>
      <c r="K40" s="158"/>
      <c r="M40" s="46" t="str">
        <f>IF($I$1=1,Sprache!I39,Sprache!J39)</f>
        <v>-</v>
      </c>
    </row>
    <row r="41" spans="1:13" ht="17.25" customHeight="1" x14ac:dyDescent="0.25">
      <c r="A41" s="76" t="s">
        <v>20</v>
      </c>
      <c r="B41" s="12" t="str">
        <f>IF($I$1=1,Sprache!E40,Sprache!F40)</f>
        <v>Prozessverfügbarkeit für das Thomas Produkt</v>
      </c>
      <c r="C41" s="6"/>
      <c r="D41" s="24" t="str">
        <f>IF($I$1=1,Sprache!G40,Sprache!H40)</f>
        <v>%</v>
      </c>
      <c r="E41" s="70" t="s">
        <v>67</v>
      </c>
      <c r="F41" s="151">
        <f>IF(F16=0,"-",F16)</f>
        <v>1</v>
      </c>
      <c r="G41" s="152"/>
      <c r="H41" s="151">
        <f>IF(H16=0,"-",H16)</f>
        <v>0.75</v>
      </c>
      <c r="I41" s="152"/>
      <c r="J41" s="151">
        <f>IF(J16=0,"-",J16)</f>
        <v>0.3</v>
      </c>
      <c r="K41" s="151"/>
      <c r="M41" s="46" t="str">
        <f>IF($I$1=1,Sprache!I40,Sprache!J40)</f>
        <v>-</v>
      </c>
    </row>
    <row r="42" spans="1:13" ht="17.25" customHeight="1" x14ac:dyDescent="0.25">
      <c r="A42" s="76" t="s">
        <v>21</v>
      </c>
      <c r="B42" s="12" t="str">
        <f>IF($I$1=1,Sprache!E41,Sprache!F41)</f>
        <v>Erwartete IST Stückzahl pro Jahr</v>
      </c>
      <c r="C42" s="6"/>
      <c r="D42" s="24" t="str">
        <f>IF($I$1=1,Sprache!G41,Sprache!H41)</f>
        <v>[Stück]</v>
      </c>
      <c r="E42" s="70" t="s">
        <v>184</v>
      </c>
      <c r="F42" s="153">
        <f>IFERROR((F41*F40*F38*F37),"-")</f>
        <v>201600</v>
      </c>
      <c r="G42" s="154"/>
      <c r="H42" s="153">
        <f t="shared" ref="H42" si="20">IFERROR((H41*H40*H38*H37),"-")</f>
        <v>243000</v>
      </c>
      <c r="I42" s="154"/>
      <c r="J42" s="153">
        <f t="shared" ref="J42" si="21">IFERROR((J41*J40*J38*J37),"-")</f>
        <v>179999.99999999997</v>
      </c>
      <c r="K42" s="154"/>
      <c r="M42" s="46" t="str">
        <f>IF($I$1=1,Sprache!I41,Sprache!J41)</f>
        <v>-</v>
      </c>
    </row>
    <row r="43" spans="1:13" ht="17.25" customHeight="1" x14ac:dyDescent="0.25">
      <c r="A43" s="76" t="s">
        <v>22</v>
      </c>
      <c r="B43" s="12" t="str">
        <f>IF($I$1=1,Sprache!E42,Sprache!F42)</f>
        <v>Teilebedarf im Peakjahr</v>
      </c>
      <c r="C43" s="6"/>
      <c r="D43" s="24" t="str">
        <f>IF($I$1=1,Sprache!G42,Sprache!H42)</f>
        <v>[Stück]</v>
      </c>
      <c r="E43" s="70"/>
      <c r="F43" s="153">
        <f>IF(MAX($F$4:$K$4)=0,"-",MAX($F$4:$K$4))</f>
        <v>190000</v>
      </c>
      <c r="G43" s="154"/>
      <c r="H43" s="153">
        <f t="shared" ref="H43" si="22">IF(MAX($F$4:$K$4)=0,"-",MAX($F$4:$K$4))</f>
        <v>190000</v>
      </c>
      <c r="I43" s="154"/>
      <c r="J43" s="153">
        <f t="shared" ref="J43" si="23">IF(MAX($F$4:$K$4)=0,"-",MAX($F$4:$K$4))</f>
        <v>190000</v>
      </c>
      <c r="K43" s="154"/>
      <c r="M43" s="46" t="str">
        <f>IF($I$1=1,Sprache!I42,Sprache!J42)</f>
        <v>-</v>
      </c>
    </row>
    <row r="44" spans="1:13" ht="17.25" customHeight="1" thickBot="1" x14ac:dyDescent="0.3">
      <c r="A44" s="77" t="s">
        <v>23</v>
      </c>
      <c r="B44" s="14" t="str">
        <f>IF($I$1=1,Sprache!E43,Sprache!F43)</f>
        <v>Abweichung Teilebedarf zu Teileverfügbarkeit im Peakjahr</v>
      </c>
      <c r="C44" s="15"/>
      <c r="D44" s="25" t="str">
        <f>IF($I$1=1,Sprache!G43,Sprache!H43)</f>
        <v>%</v>
      </c>
      <c r="E44" s="69" t="s">
        <v>31</v>
      </c>
      <c r="F44" s="186">
        <f>IFERROR(((F42-F43)/F43),"-")</f>
        <v>6.1052631578947365E-2</v>
      </c>
      <c r="G44" s="187"/>
      <c r="H44" s="186">
        <f t="shared" ref="H44" si="24">IFERROR(((H42-H43)/H43),"-")</f>
        <v>0.27894736842105261</v>
      </c>
      <c r="I44" s="187"/>
      <c r="J44" s="186">
        <f t="shared" ref="J44" si="25">IFERROR(((J42-J43)/J43),"-")</f>
        <v>-5.2631578947368571E-2</v>
      </c>
      <c r="K44" s="188"/>
      <c r="M44" s="47" t="str">
        <f>IF($I$1=1,Sprache!I43,Sprache!J43)</f>
        <v>-</v>
      </c>
    </row>
    <row r="45" spans="1:13" ht="17.25" customHeight="1" thickBot="1" x14ac:dyDescent="0.3">
      <c r="A45" s="12"/>
      <c r="B45" s="6"/>
      <c r="C45" s="6"/>
      <c r="D45" s="6"/>
      <c r="E45" s="13"/>
      <c r="F45" s="18"/>
      <c r="G45" s="18"/>
      <c r="H45" s="18"/>
      <c r="I45" s="18"/>
      <c r="J45" s="18"/>
      <c r="K45" s="19"/>
    </row>
    <row r="46" spans="1:13" ht="17.25" customHeight="1" thickBot="1" x14ac:dyDescent="0.3">
      <c r="A46" s="37" t="str">
        <f>IF($I$1=1,Sprache!A12,Sprache!B12)</f>
        <v>Kapazitätsanalyse über 6 Jahre</v>
      </c>
      <c r="B46" s="2"/>
      <c r="C46" s="2"/>
      <c r="D46" s="102"/>
      <c r="E46" s="39" t="str">
        <f>IF($I$1=1,Sprache!$A$9,Sprache!$B$9)</f>
        <v>Jahr:</v>
      </c>
      <c r="F46" s="175" t="str">
        <f>IF($I$1=1,Sprache!A17,Sprache!B17)</f>
        <v>Verfügbare Überkapazität</v>
      </c>
      <c r="G46" s="176"/>
      <c r="H46" s="176"/>
      <c r="I46" s="177" t="str">
        <f>IF($I$1=1,Sprache!A14,Sprache!B14)</f>
        <v>Maßnahmen bei Abweichungen</v>
      </c>
      <c r="J46" s="178"/>
      <c r="K46" s="179"/>
    </row>
    <row r="47" spans="1:13" ht="17.25" customHeight="1" thickBot="1" x14ac:dyDescent="0.3">
      <c r="A47" s="159" t="str">
        <f>IF($I$1=1,Sprache!A13,Sprache!B13)</f>
        <v>Wenn die verfügbare Überkapazität einen Wert von +15% unterschreitet, sind Maßnahmen zu definieren.
Mit der Unterschrift des Lieferanten wird bestätigt, dass die Jahresbedarfe von Thomas über die Produktlaufzeit (gemäß Rahmenvertrag) sowohl für den Fertigungsprozess als auch für die gegebenenfalls erforderlichen zusätzlichen internen und externen Vor- und Folgeprozesse (gemäß Flowchart) sichergestellt sind.</v>
      </c>
      <c r="B47" s="160"/>
      <c r="C47" s="160"/>
      <c r="D47" s="161"/>
      <c r="E47" s="38"/>
      <c r="F47" s="40" t="str">
        <f>IF(F6=0,"Prozess1",F6)</f>
        <v>Test 1</v>
      </c>
      <c r="G47" s="40" t="str">
        <f>IF(H6=0,"Prozess2",H6)</f>
        <v>Test 2</v>
      </c>
      <c r="H47" s="40" t="str">
        <f>IF(J6=0,"Prozess3",J6)</f>
        <v>Test 3</v>
      </c>
      <c r="I47" s="180"/>
      <c r="J47" s="181"/>
      <c r="K47" s="182"/>
    </row>
    <row r="48" spans="1:13" ht="17.25" customHeight="1" x14ac:dyDescent="0.25">
      <c r="A48" s="159"/>
      <c r="B48" s="160"/>
      <c r="C48" s="160"/>
      <c r="D48" s="161"/>
      <c r="E48" s="20">
        <f ca="1">F3</f>
        <v>2025</v>
      </c>
      <c r="F48" s="41">
        <f>IFERROR((($F$42-$F$4)/$F$4),"-")</f>
        <v>0.34399999999999997</v>
      </c>
      <c r="G48" s="41">
        <f>IFERROR((($H$42-$F$4)/$F$4),"-")</f>
        <v>0.62</v>
      </c>
      <c r="H48" s="42">
        <f>IFERROR((($J$42-$F$4)/$F$4),"-")</f>
        <v>0.19999999999999982</v>
      </c>
      <c r="I48" s="183"/>
      <c r="J48" s="184"/>
      <c r="K48" s="185"/>
    </row>
    <row r="49" spans="1:11" ht="17.25" customHeight="1" x14ac:dyDescent="0.25">
      <c r="A49" s="159"/>
      <c r="B49" s="160"/>
      <c r="C49" s="160"/>
      <c r="D49" s="161"/>
      <c r="E49" s="20">
        <f ca="1">G3</f>
        <v>2026</v>
      </c>
      <c r="F49" s="41">
        <f>IFERROR((($F$42-$G$4)/$G$4),"-")</f>
        <v>0.12</v>
      </c>
      <c r="G49" s="41">
        <f>IFERROR((($H$42-$G$4)/$G$4),"-")</f>
        <v>0.35</v>
      </c>
      <c r="H49" s="42">
        <f>IFERROR((($J$42-$G$4)/$G$4),"-")</f>
        <v>-1.6168794698185392E-16</v>
      </c>
      <c r="I49" s="183"/>
      <c r="J49" s="184"/>
      <c r="K49" s="185"/>
    </row>
    <row r="50" spans="1:11" ht="17.25" customHeight="1" x14ac:dyDescent="0.25">
      <c r="A50" s="159"/>
      <c r="B50" s="160"/>
      <c r="C50" s="160"/>
      <c r="D50" s="161"/>
      <c r="E50" s="20">
        <f ca="1">H3</f>
        <v>2027</v>
      </c>
      <c r="F50" s="41">
        <f>IFERROR((($F$42-$H$4)/$H$4),"-")</f>
        <v>6.1052631578947365E-2</v>
      </c>
      <c r="G50" s="41">
        <f>IFERROR((($H$42-$H$4)/$H$4),"-")</f>
        <v>0.27894736842105261</v>
      </c>
      <c r="H50" s="42">
        <f>IFERROR((($J$42-$H$4)/$H$4),"-")</f>
        <v>-5.2631578947368571E-2</v>
      </c>
      <c r="I50" s="183"/>
      <c r="J50" s="184"/>
      <c r="K50" s="185"/>
    </row>
    <row r="51" spans="1:11" ht="17.25" customHeight="1" x14ac:dyDescent="0.25">
      <c r="A51" s="159"/>
      <c r="B51" s="160"/>
      <c r="C51" s="160"/>
      <c r="D51" s="161"/>
      <c r="E51" s="20">
        <f ca="1">I3</f>
        <v>2028</v>
      </c>
      <c r="F51" s="41">
        <f>IFERROR((($F$42-$I$4)/$I$4),"-")</f>
        <v>0.34399999999999997</v>
      </c>
      <c r="G51" s="41">
        <f>IFERROR((($H$42-$I$4)/$I$4),"-")</f>
        <v>0.62</v>
      </c>
      <c r="H51" s="42">
        <f>IFERROR((($J$42-$I$4)/$I$4),"-")</f>
        <v>0.19999999999999982</v>
      </c>
      <c r="I51" s="183"/>
      <c r="J51" s="184"/>
      <c r="K51" s="185"/>
    </row>
    <row r="52" spans="1:11" ht="17.25" customHeight="1" x14ac:dyDescent="0.25">
      <c r="A52" s="159"/>
      <c r="B52" s="160"/>
      <c r="C52" s="160"/>
      <c r="D52" s="161"/>
      <c r="E52" s="20">
        <f ca="1">J3</f>
        <v>2029</v>
      </c>
      <c r="F52" s="41">
        <f>IFERROR((($F$42-$J$4)/$J$4),"-")</f>
        <v>1.016</v>
      </c>
      <c r="G52" s="41">
        <f>IFERROR((($H$42-$J$4)/$J$4),"-")</f>
        <v>1.43</v>
      </c>
      <c r="H52" s="42">
        <f>IFERROR((($J$42-$J$4)/$J$4),"-")</f>
        <v>0.79999999999999971</v>
      </c>
      <c r="I52" s="183"/>
      <c r="J52" s="184"/>
      <c r="K52" s="185"/>
    </row>
    <row r="53" spans="1:11" ht="17.25" customHeight="1" thickBot="1" x14ac:dyDescent="0.3">
      <c r="A53" s="162"/>
      <c r="B53" s="163"/>
      <c r="C53" s="163"/>
      <c r="D53" s="164"/>
      <c r="E53" s="21">
        <f ca="1">K3</f>
        <v>2030</v>
      </c>
      <c r="F53" s="43">
        <f>IFERROR((($F$42-$K$4)/$K$4),"-")</f>
        <v>3.032</v>
      </c>
      <c r="G53" s="43">
        <f>IFERROR((($H$42-$K$4)/$K$4),"-")</f>
        <v>3.86</v>
      </c>
      <c r="H53" s="44">
        <f>IFERROR((($J$42-$K$4)/$K$4),"-")</f>
        <v>2.5999999999999992</v>
      </c>
      <c r="I53" s="172"/>
      <c r="J53" s="173"/>
      <c r="K53" s="174"/>
    </row>
    <row r="54" spans="1:11" x14ac:dyDescent="0.25">
      <c r="A54" s="10"/>
      <c r="B54" s="10"/>
      <c r="C54" s="10"/>
      <c r="D54" s="10"/>
      <c r="E54" s="10"/>
      <c r="F54" s="10"/>
      <c r="G54" s="10"/>
      <c r="H54" s="10"/>
      <c r="I54" s="10"/>
      <c r="J54" s="10"/>
      <c r="K54" s="10"/>
    </row>
    <row r="55" spans="1:11" ht="66.75" customHeight="1" thickBot="1" x14ac:dyDescent="0.3">
      <c r="A55" s="10"/>
      <c r="B55" s="78"/>
      <c r="C55" s="89"/>
      <c r="D55" s="89"/>
      <c r="E55" s="22"/>
      <c r="F55" s="89"/>
      <c r="G55" s="89"/>
      <c r="H55" s="89"/>
      <c r="I55" s="89"/>
      <c r="J55" s="89"/>
      <c r="K55" s="89"/>
    </row>
    <row r="56" spans="1:11" x14ac:dyDescent="0.25">
      <c r="A56" s="10"/>
      <c r="B56" s="171" t="str">
        <f>IF($I$1=1,Sprache!A15,Sprache!B15)</f>
        <v>Datum / Unterschrift Thomas</v>
      </c>
      <c r="C56" s="171"/>
      <c r="D56" s="171"/>
      <c r="E56" s="10"/>
      <c r="F56" s="171" t="str">
        <f>IF($I$1=1,Sprache!A16,Sprache!B16)</f>
        <v>Datum / Unterschrift Lieferant</v>
      </c>
      <c r="G56" s="171"/>
      <c r="H56" s="171"/>
      <c r="I56" s="171"/>
      <c r="J56" s="171"/>
      <c r="K56" s="171"/>
    </row>
  </sheetData>
  <sheetProtection selectLockedCells="1"/>
  <protectedRanges>
    <protectedRange password="EA9C" sqref="E47:E53 F46 I46:K53 F48:H53 F20:K20 F17:K17 F27:K28 F30:K45 F23:K24" name="Formeln"/>
  </protectedRanges>
  <mergeCells count="121">
    <mergeCell ref="I53:K53"/>
    <mergeCell ref="B56:D56"/>
    <mergeCell ref="F56:K56"/>
    <mergeCell ref="I48:K48"/>
    <mergeCell ref="I49:K49"/>
    <mergeCell ref="I50:K50"/>
    <mergeCell ref="I51:K51"/>
    <mergeCell ref="I52:K52"/>
    <mergeCell ref="A47:D53"/>
    <mergeCell ref="F44:G44"/>
    <mergeCell ref="H44:I44"/>
    <mergeCell ref="J44:K44"/>
    <mergeCell ref="F46:H46"/>
    <mergeCell ref="I46:K46"/>
    <mergeCell ref="I47:K47"/>
    <mergeCell ref="F42:G42"/>
    <mergeCell ref="H42:I42"/>
    <mergeCell ref="J42:K42"/>
    <mergeCell ref="F43:G43"/>
    <mergeCell ref="H43:I43"/>
    <mergeCell ref="J43:K43"/>
    <mergeCell ref="F40:G40"/>
    <mergeCell ref="H40:I40"/>
    <mergeCell ref="J40:K40"/>
    <mergeCell ref="F41:G41"/>
    <mergeCell ref="H41:I41"/>
    <mergeCell ref="J41:K41"/>
    <mergeCell ref="F38:G38"/>
    <mergeCell ref="H38:I38"/>
    <mergeCell ref="J38:K38"/>
    <mergeCell ref="F39:G39"/>
    <mergeCell ref="H39:I39"/>
    <mergeCell ref="J39:K39"/>
    <mergeCell ref="F35:K35"/>
    <mergeCell ref="F36:G36"/>
    <mergeCell ref="H36:I36"/>
    <mergeCell ref="J36:K36"/>
    <mergeCell ref="F37:G37"/>
    <mergeCell ref="H37:I37"/>
    <mergeCell ref="J37:K37"/>
    <mergeCell ref="F33:G33"/>
    <mergeCell ref="H33:I33"/>
    <mergeCell ref="J33:K33"/>
    <mergeCell ref="F34:G34"/>
    <mergeCell ref="H34:I34"/>
    <mergeCell ref="J34:K34"/>
    <mergeCell ref="F31:G31"/>
    <mergeCell ref="H31:I31"/>
    <mergeCell ref="J31:K31"/>
    <mergeCell ref="F32:G32"/>
    <mergeCell ref="H32:I32"/>
    <mergeCell ref="J32:K32"/>
    <mergeCell ref="F28:G28"/>
    <mergeCell ref="H28:I28"/>
    <mergeCell ref="J28:K28"/>
    <mergeCell ref="F30:G30"/>
    <mergeCell ref="H30:I30"/>
    <mergeCell ref="J30:K30"/>
    <mergeCell ref="F26:G26"/>
    <mergeCell ref="H26:I26"/>
    <mergeCell ref="J26:K26"/>
    <mergeCell ref="F27:G27"/>
    <mergeCell ref="H27:I27"/>
    <mergeCell ref="J27:K27"/>
    <mergeCell ref="F24:G24"/>
    <mergeCell ref="H24:I24"/>
    <mergeCell ref="J24:K24"/>
    <mergeCell ref="F25:G25"/>
    <mergeCell ref="H25:I25"/>
    <mergeCell ref="J25:K25"/>
    <mergeCell ref="F22:G22"/>
    <mergeCell ref="H22:I22"/>
    <mergeCell ref="J22:K22"/>
    <mergeCell ref="F23:G23"/>
    <mergeCell ref="H23:I23"/>
    <mergeCell ref="J23:K23"/>
    <mergeCell ref="B19:E19"/>
    <mergeCell ref="F20:G20"/>
    <mergeCell ref="H20:I20"/>
    <mergeCell ref="J20:K20"/>
    <mergeCell ref="F21:G21"/>
    <mergeCell ref="H21:I21"/>
    <mergeCell ref="J21:K21"/>
    <mergeCell ref="F16:G16"/>
    <mergeCell ref="H16:I16"/>
    <mergeCell ref="J16:K16"/>
    <mergeCell ref="F17:G17"/>
    <mergeCell ref="H17:I17"/>
    <mergeCell ref="J17:K17"/>
    <mergeCell ref="F14:G14"/>
    <mergeCell ref="H14:I14"/>
    <mergeCell ref="J14:K14"/>
    <mergeCell ref="F15:G15"/>
    <mergeCell ref="H15:I15"/>
    <mergeCell ref="J15:K15"/>
    <mergeCell ref="F12:G12"/>
    <mergeCell ref="H12:I12"/>
    <mergeCell ref="J12:K12"/>
    <mergeCell ref="F13:G13"/>
    <mergeCell ref="H13:I13"/>
    <mergeCell ref="J13:K13"/>
    <mergeCell ref="F10:G10"/>
    <mergeCell ref="H10:I10"/>
    <mergeCell ref="J10:K10"/>
    <mergeCell ref="F11:G11"/>
    <mergeCell ref="H11:I11"/>
    <mergeCell ref="J11:K11"/>
    <mergeCell ref="F8:G8"/>
    <mergeCell ref="H8:I8"/>
    <mergeCell ref="J8:K8"/>
    <mergeCell ref="F9:G9"/>
    <mergeCell ref="H9:I9"/>
    <mergeCell ref="J9:K9"/>
    <mergeCell ref="F1:H2"/>
    <mergeCell ref="I1:K2"/>
    <mergeCell ref="F6:G6"/>
    <mergeCell ref="H6:I6"/>
    <mergeCell ref="J6:K6"/>
    <mergeCell ref="F7:G7"/>
    <mergeCell ref="H7:I7"/>
    <mergeCell ref="J7:K7"/>
  </mergeCells>
  <conditionalFormatting sqref="F48:H53 F44:K44">
    <cfRule type="cellIs" dxfId="6" priority="5" operator="greaterThan">
      <formula>0.15</formula>
    </cfRule>
    <cfRule type="cellIs" dxfId="5" priority="6" operator="between">
      <formula>0.05</formula>
      <formula>0.15</formula>
    </cfRule>
    <cfRule type="cellIs" dxfId="4" priority="7" operator="lessThan">
      <formula>0.05</formula>
    </cfRule>
  </conditionalFormatting>
  <conditionalFormatting sqref="F17:K17">
    <cfRule type="cellIs" dxfId="3" priority="1" operator="equal">
      <formula>"-"</formula>
    </cfRule>
    <cfRule type="cellIs" dxfId="2" priority="2" operator="lessThan">
      <formula>MAX($F$4:$K$4)</formula>
    </cfRule>
    <cfRule type="cellIs" dxfId="1" priority="3" operator="greaterThan">
      <formula>MAX($F$4:$K$4)</formula>
    </cfRule>
  </conditionalFormatting>
  <conditionalFormatting sqref="G48:H53">
    <cfRule type="containsText" dxfId="0" priority="4" operator="containsText" text="&quot;&quot;">
      <formula>NOT(ISERROR(SEARCH("""""",G48)))</formula>
    </cfRule>
  </conditionalFormatting>
  <printOptions horizontalCentered="1"/>
  <pageMargins left="0.39370078740157483" right="0.39370078740157483" top="1.1023622047244095" bottom="0.55118110236220474" header="0.11811023622047245" footer="0.11811023622047245"/>
  <pageSetup paperSize="9" scale="41" fitToHeight="0" orientation="portrait" r:id="rId1"/>
  <headerFooter scaleWithDoc="0">
    <oddHeader>&amp;L&amp;"-,Fett"&amp;16&amp;K000000Form sheet&amp;K01+000
Run @ Rate&amp;"-,Standard"&amp;11
&amp;"-,Fett"&amp;12FS QM 064&amp;"-,Standard" / Revision 04 / Autor: QAS - Hil&amp;C
&amp;R&amp;6  
 &amp;11
&amp;G</oddHeader>
    <oddFooter>&amp;C&amp;"Calibri,Fett"&amp;K000000öffentlich&amp;"Calibri,Standard"&amp;9&amp;KA6A6A6
© Thomas Magnete GmbH. All rights reserved.&amp;R&amp;9&amp;KA6A6A6Seite &amp;P von &amp;N</oddFooter>
  </headerFooter>
  <ignoredErrors>
    <ignoredError sqref="F11:K11"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Option Button 1">
              <controlPr defaultSize="0" print="0" autoFill="0" autoLine="0" autoPict="0">
                <anchor moveWithCells="1" sizeWithCells="1">
                  <from>
                    <xdr:col>6</xdr:col>
                    <xdr:colOff>104775</xdr:colOff>
                    <xdr:row>0</xdr:row>
                    <xdr:rowOff>19050</xdr:rowOff>
                  </from>
                  <to>
                    <xdr:col>7</xdr:col>
                    <xdr:colOff>9525</xdr:colOff>
                    <xdr:row>1</xdr:row>
                    <xdr:rowOff>66675</xdr:rowOff>
                  </to>
                </anchor>
              </controlPr>
            </control>
          </mc:Choice>
        </mc:AlternateContent>
        <mc:AlternateContent xmlns:mc="http://schemas.openxmlformats.org/markup-compatibility/2006">
          <mc:Choice Requires="x14">
            <control shapeId="16386" r:id="rId6" name="Option Button 2">
              <controlPr defaultSize="0" print="0" autoFill="0" autoLine="0" autoPict="0">
                <anchor moveWithCells="1" sizeWithCells="1">
                  <from>
                    <xdr:col>7</xdr:col>
                    <xdr:colOff>76200</xdr:colOff>
                    <xdr:row>0</xdr:row>
                    <xdr:rowOff>19050</xdr:rowOff>
                  </from>
                  <to>
                    <xdr:col>7</xdr:col>
                    <xdr:colOff>714375</xdr:colOff>
                    <xdr:row>1</xdr:row>
                    <xdr:rowOff>66675</xdr:rowOff>
                  </to>
                </anchor>
              </controlPr>
            </control>
          </mc:Choice>
        </mc:AlternateContent>
        <mc:AlternateContent xmlns:mc="http://schemas.openxmlformats.org/markup-compatibility/2006">
          <mc:Choice Requires="x14">
            <control shapeId="16387" r:id="rId7" name="Button 3">
              <controlPr defaultSize="0" print="0" autoFill="0" autoPict="0" macro="[0]!Clear_content" altText="Formular zurücksetzen">
                <anchor moveWithCells="1" sizeWithCells="1">
                  <from>
                    <xdr:col>8</xdr:col>
                    <xdr:colOff>142875</xdr:colOff>
                    <xdr:row>0</xdr:row>
                    <xdr:rowOff>38100</xdr:rowOff>
                  </from>
                  <to>
                    <xdr:col>10</xdr:col>
                    <xdr:colOff>657225</xdr:colOff>
                    <xdr:row>1</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Q64"/>
  <sheetViews>
    <sheetView topLeftCell="A3" zoomScaleNormal="100" workbookViewId="0">
      <selection activeCell="B13" sqref="B13"/>
    </sheetView>
  </sheetViews>
  <sheetFormatPr baseColWidth="10" defaultRowHeight="15.75" x14ac:dyDescent="0.25"/>
  <cols>
    <col min="1" max="2" width="54.42578125" style="32" customWidth="1"/>
    <col min="3" max="3" width="9.85546875" style="32" customWidth="1"/>
    <col min="4" max="4" width="9" style="54" customWidth="1"/>
    <col min="5" max="6" width="50.5703125" style="51" customWidth="1"/>
    <col min="7" max="7" width="20" style="51" customWidth="1"/>
    <col min="8" max="8" width="13.5703125" style="51" bestFit="1" customWidth="1"/>
    <col min="9" max="10" width="67.140625" style="51" customWidth="1"/>
    <col min="11" max="11" width="33.85546875" style="32" customWidth="1"/>
    <col min="12" max="16384" width="11.42578125" style="32"/>
  </cols>
  <sheetData>
    <row r="1" spans="1:14" s="90" customFormat="1" ht="26.25" x14ac:dyDescent="0.4">
      <c r="A1" s="192" t="s">
        <v>195</v>
      </c>
      <c r="B1" s="192"/>
      <c r="D1" s="193" t="s">
        <v>194</v>
      </c>
      <c r="E1" s="193"/>
      <c r="F1" s="193"/>
      <c r="G1" s="193"/>
      <c r="H1" s="193"/>
      <c r="I1" s="193"/>
      <c r="J1" s="193"/>
      <c r="K1" s="193"/>
      <c r="L1" s="193"/>
      <c r="M1" s="193"/>
      <c r="N1" s="193"/>
    </row>
    <row r="2" spans="1:14" x14ac:dyDescent="0.25">
      <c r="D2" s="52"/>
      <c r="E2" s="50"/>
      <c r="F2" s="50"/>
      <c r="G2" s="50"/>
      <c r="H2" s="50"/>
      <c r="I2" s="50"/>
      <c r="J2" s="50"/>
    </row>
    <row r="3" spans="1:14" ht="16.5" thickBot="1" x14ac:dyDescent="0.3">
      <c r="A3" s="32" t="s">
        <v>87</v>
      </c>
      <c r="B3" s="32" t="s">
        <v>88</v>
      </c>
      <c r="D3" s="56" t="s">
        <v>167</v>
      </c>
      <c r="E3" s="57" t="s">
        <v>87</v>
      </c>
      <c r="F3" s="57" t="s">
        <v>160</v>
      </c>
      <c r="G3" s="57" t="s">
        <v>168</v>
      </c>
      <c r="H3" s="57" t="s">
        <v>169</v>
      </c>
      <c r="I3" s="57" t="s">
        <v>152</v>
      </c>
      <c r="J3" s="58" t="s">
        <v>153</v>
      </c>
    </row>
    <row r="4" spans="1:14" x14ac:dyDescent="0.25">
      <c r="A4" s="33" t="s">
        <v>32</v>
      </c>
      <c r="B4" s="32" t="s">
        <v>74</v>
      </c>
      <c r="D4" s="52"/>
      <c r="E4" s="59" t="s">
        <v>179</v>
      </c>
      <c r="F4" s="59" t="s">
        <v>178</v>
      </c>
      <c r="G4" s="59"/>
      <c r="H4" s="59"/>
      <c r="I4" s="59"/>
      <c r="J4" s="59"/>
    </row>
    <row r="5" spans="1:14" x14ac:dyDescent="0.25">
      <c r="A5" s="34" t="s">
        <v>33</v>
      </c>
      <c r="B5" s="32" t="s">
        <v>25</v>
      </c>
      <c r="D5" s="52"/>
      <c r="E5" s="59" t="s">
        <v>37</v>
      </c>
      <c r="F5" s="59" t="s">
        <v>26</v>
      </c>
      <c r="G5" s="59"/>
      <c r="H5" s="59"/>
      <c r="I5" s="59"/>
      <c r="J5" s="59"/>
    </row>
    <row r="6" spans="1:14" x14ac:dyDescent="0.25">
      <c r="A6" s="34" t="s">
        <v>34</v>
      </c>
      <c r="B6" s="32" t="s">
        <v>77</v>
      </c>
      <c r="D6" s="60" t="s">
        <v>51</v>
      </c>
      <c r="E6" s="59" t="s">
        <v>101</v>
      </c>
      <c r="F6" s="59" t="s">
        <v>90</v>
      </c>
      <c r="G6" s="59" t="s">
        <v>59</v>
      </c>
      <c r="H6" s="59" t="s">
        <v>94</v>
      </c>
      <c r="I6" s="59" t="s">
        <v>148</v>
      </c>
      <c r="J6" s="59" t="s">
        <v>147</v>
      </c>
    </row>
    <row r="7" spans="1:14" x14ac:dyDescent="0.25">
      <c r="A7" s="34" t="s">
        <v>35</v>
      </c>
      <c r="B7" s="32" t="s">
        <v>76</v>
      </c>
      <c r="D7" s="60" t="s">
        <v>0</v>
      </c>
      <c r="E7" s="59" t="s">
        <v>102</v>
      </c>
      <c r="F7" s="59" t="s">
        <v>29</v>
      </c>
      <c r="G7" s="59" t="s">
        <v>59</v>
      </c>
      <c r="H7" s="59" t="s">
        <v>94</v>
      </c>
      <c r="I7" s="64" t="s">
        <v>149</v>
      </c>
      <c r="J7" s="64" t="s">
        <v>149</v>
      </c>
    </row>
    <row r="8" spans="1:14" x14ac:dyDescent="0.25">
      <c r="A8" s="35" t="s">
        <v>36</v>
      </c>
      <c r="B8" s="32" t="s">
        <v>75</v>
      </c>
      <c r="D8" s="60" t="s">
        <v>1</v>
      </c>
      <c r="E8" s="59" t="s">
        <v>48</v>
      </c>
      <c r="F8" s="59" t="s">
        <v>91</v>
      </c>
      <c r="G8" s="59" t="s">
        <v>49</v>
      </c>
      <c r="H8" s="59" t="s">
        <v>82</v>
      </c>
      <c r="I8" s="59" t="s">
        <v>161</v>
      </c>
      <c r="J8" s="59" t="s">
        <v>162</v>
      </c>
    </row>
    <row r="9" spans="1:14" ht="25.5" x14ac:dyDescent="0.25">
      <c r="A9" s="32" t="s">
        <v>72</v>
      </c>
      <c r="B9" s="32" t="s">
        <v>85</v>
      </c>
      <c r="D9" s="60" t="s">
        <v>2</v>
      </c>
      <c r="E9" s="59" t="s">
        <v>60</v>
      </c>
      <c r="F9" s="59" t="s">
        <v>92</v>
      </c>
      <c r="G9" s="59" t="s">
        <v>81</v>
      </c>
      <c r="H9" s="59" t="s">
        <v>80</v>
      </c>
      <c r="I9" s="59" t="s">
        <v>163</v>
      </c>
      <c r="J9" s="59" t="s">
        <v>164</v>
      </c>
    </row>
    <row r="10" spans="1:14" x14ac:dyDescent="0.25">
      <c r="A10" s="32" t="s">
        <v>73</v>
      </c>
      <c r="B10" s="32" t="s">
        <v>86</v>
      </c>
      <c r="D10" s="60" t="s">
        <v>3</v>
      </c>
      <c r="E10" s="59" t="s">
        <v>50</v>
      </c>
      <c r="F10" s="59" t="s">
        <v>95</v>
      </c>
      <c r="G10" s="59" t="s">
        <v>59</v>
      </c>
      <c r="H10" s="59" t="s">
        <v>94</v>
      </c>
      <c r="I10" s="64" t="s">
        <v>149</v>
      </c>
      <c r="J10" s="64" t="s">
        <v>149</v>
      </c>
    </row>
    <row r="11" spans="1:14" x14ac:dyDescent="0.25">
      <c r="A11" s="32" t="s">
        <v>38</v>
      </c>
      <c r="B11" s="32" t="s">
        <v>78</v>
      </c>
      <c r="D11" s="60" t="s">
        <v>4</v>
      </c>
      <c r="E11" s="59" t="s">
        <v>114</v>
      </c>
      <c r="F11" s="59" t="s">
        <v>115</v>
      </c>
      <c r="G11" s="59" t="s">
        <v>39</v>
      </c>
      <c r="H11" s="59" t="s">
        <v>27</v>
      </c>
      <c r="I11" s="59" t="s">
        <v>150</v>
      </c>
      <c r="J11" s="59" t="s">
        <v>151</v>
      </c>
    </row>
    <row r="12" spans="1:14" x14ac:dyDescent="0.25">
      <c r="A12" s="32" t="s">
        <v>71</v>
      </c>
      <c r="B12" s="32" t="s">
        <v>105</v>
      </c>
      <c r="D12" s="60" t="s">
        <v>136</v>
      </c>
      <c r="E12" s="59" t="s">
        <v>55</v>
      </c>
      <c r="F12" s="59" t="s">
        <v>93</v>
      </c>
      <c r="G12" s="59" t="s">
        <v>64</v>
      </c>
      <c r="H12" s="59" t="s">
        <v>79</v>
      </c>
      <c r="I12" s="64" t="s">
        <v>149</v>
      </c>
      <c r="J12" s="64" t="s">
        <v>149</v>
      </c>
    </row>
    <row r="13" spans="1:14" ht="157.5" x14ac:dyDescent="0.25">
      <c r="A13" s="36" t="s">
        <v>200</v>
      </c>
      <c r="B13" s="36" t="s">
        <v>201</v>
      </c>
      <c r="D13" s="60" t="s">
        <v>5</v>
      </c>
      <c r="E13" s="59" t="s">
        <v>126</v>
      </c>
      <c r="F13" s="59" t="s">
        <v>133</v>
      </c>
      <c r="G13" s="59" t="s">
        <v>112</v>
      </c>
      <c r="H13" s="59" t="s">
        <v>112</v>
      </c>
      <c r="I13" s="59" t="s">
        <v>155</v>
      </c>
      <c r="J13" s="59" t="s">
        <v>154</v>
      </c>
    </row>
    <row r="14" spans="1:14" x14ac:dyDescent="0.25">
      <c r="A14" s="32" t="s">
        <v>170</v>
      </c>
      <c r="B14" s="32" t="s">
        <v>171</v>
      </c>
      <c r="D14" s="60" t="s">
        <v>52</v>
      </c>
      <c r="E14" s="59" t="s">
        <v>134</v>
      </c>
      <c r="F14" s="59" t="s">
        <v>135</v>
      </c>
      <c r="G14" s="59" t="s">
        <v>64</v>
      </c>
      <c r="H14" s="59" t="s">
        <v>79</v>
      </c>
      <c r="I14" s="64" t="s">
        <v>149</v>
      </c>
      <c r="J14" s="64" t="s">
        <v>149</v>
      </c>
    </row>
    <row r="15" spans="1:14" x14ac:dyDescent="0.25">
      <c r="A15" s="32" t="s">
        <v>45</v>
      </c>
      <c r="B15" s="32" t="s">
        <v>106</v>
      </c>
      <c r="D15" s="60" t="s">
        <v>6</v>
      </c>
      <c r="E15" s="59" t="s">
        <v>54</v>
      </c>
      <c r="F15" s="59" t="s">
        <v>84</v>
      </c>
      <c r="G15" s="59" t="s">
        <v>112</v>
      </c>
      <c r="H15" s="59" t="s">
        <v>112</v>
      </c>
      <c r="I15" s="59" t="s">
        <v>166</v>
      </c>
      <c r="J15" s="59" t="s">
        <v>165</v>
      </c>
    </row>
    <row r="16" spans="1:14" x14ac:dyDescent="0.25">
      <c r="A16" s="32" t="s">
        <v>46</v>
      </c>
      <c r="B16" s="32" t="s">
        <v>107</v>
      </c>
      <c r="D16" s="60" t="s">
        <v>57</v>
      </c>
      <c r="E16" s="59" t="s">
        <v>56</v>
      </c>
      <c r="F16" s="59" t="s">
        <v>83</v>
      </c>
      <c r="G16" s="59" t="s">
        <v>64</v>
      </c>
      <c r="H16" s="59" t="s">
        <v>79</v>
      </c>
      <c r="I16" s="64" t="s">
        <v>149</v>
      </c>
      <c r="J16" s="64" t="s">
        <v>149</v>
      </c>
    </row>
    <row r="17" spans="1:10" x14ac:dyDescent="0.25">
      <c r="A17" s="32" t="s">
        <v>44</v>
      </c>
      <c r="B17" s="32" t="s">
        <v>108</v>
      </c>
      <c r="D17" s="61"/>
      <c r="E17" s="59"/>
      <c r="F17" s="59"/>
      <c r="G17" s="59"/>
      <c r="H17" s="59"/>
      <c r="I17" s="59"/>
      <c r="J17" s="59"/>
    </row>
    <row r="18" spans="1:10" ht="25.5" x14ac:dyDescent="0.25">
      <c r="D18" s="61"/>
      <c r="E18" s="59" t="s">
        <v>180</v>
      </c>
      <c r="F18" s="59" t="s">
        <v>181</v>
      </c>
      <c r="G18" s="59"/>
      <c r="H18" s="59"/>
      <c r="I18" s="59"/>
      <c r="J18" s="59"/>
    </row>
    <row r="19" spans="1:10" x14ac:dyDescent="0.25">
      <c r="D19" s="61"/>
      <c r="E19" s="59" t="s">
        <v>97</v>
      </c>
      <c r="F19" s="59" t="s">
        <v>96</v>
      </c>
      <c r="G19" s="59"/>
      <c r="H19" s="59"/>
      <c r="I19" s="59" t="s">
        <v>185</v>
      </c>
      <c r="J19" s="59" t="s">
        <v>186</v>
      </c>
    </row>
    <row r="20" spans="1:10" ht="51" x14ac:dyDescent="0.25">
      <c r="D20" s="60" t="s">
        <v>7</v>
      </c>
      <c r="E20" s="59" t="s">
        <v>47</v>
      </c>
      <c r="F20" s="59" t="s">
        <v>28</v>
      </c>
      <c r="G20" s="59" t="s">
        <v>49</v>
      </c>
      <c r="H20" s="59" t="s">
        <v>82</v>
      </c>
      <c r="I20" s="59" t="s">
        <v>187</v>
      </c>
      <c r="J20" s="59" t="s">
        <v>188</v>
      </c>
    </row>
    <row r="21" spans="1:10" x14ac:dyDescent="0.25">
      <c r="D21" s="60" t="s">
        <v>8</v>
      </c>
      <c r="E21" s="59" t="s">
        <v>119</v>
      </c>
      <c r="F21" s="59" t="s">
        <v>120</v>
      </c>
      <c r="G21" s="59" t="s">
        <v>49</v>
      </c>
      <c r="H21" s="59" t="s">
        <v>82</v>
      </c>
      <c r="I21" s="59" t="s">
        <v>189</v>
      </c>
      <c r="J21" s="59" t="s">
        <v>190</v>
      </c>
    </row>
    <row r="22" spans="1:10" x14ac:dyDescent="0.25">
      <c r="D22" s="60" t="s">
        <v>9</v>
      </c>
      <c r="E22" s="59" t="s">
        <v>122</v>
      </c>
      <c r="F22" s="59" t="s">
        <v>123</v>
      </c>
      <c r="G22" s="59" t="s">
        <v>49</v>
      </c>
      <c r="H22" s="59" t="s">
        <v>82</v>
      </c>
      <c r="I22" s="64" t="s">
        <v>149</v>
      </c>
      <c r="J22" s="64" t="s">
        <v>149</v>
      </c>
    </row>
    <row r="23" spans="1:10" x14ac:dyDescent="0.25">
      <c r="D23" s="60" t="s">
        <v>10</v>
      </c>
      <c r="E23" s="59" t="s">
        <v>125</v>
      </c>
      <c r="F23" s="59" t="s">
        <v>124</v>
      </c>
      <c r="G23" s="59" t="s">
        <v>49</v>
      </c>
      <c r="H23" s="59" t="s">
        <v>82</v>
      </c>
      <c r="I23" s="64" t="s">
        <v>192</v>
      </c>
      <c r="J23" s="64" t="s">
        <v>193</v>
      </c>
    </row>
    <row r="24" spans="1:10" x14ac:dyDescent="0.25">
      <c r="D24" s="60" t="s">
        <v>24</v>
      </c>
      <c r="E24" s="59" t="s">
        <v>174</v>
      </c>
      <c r="F24" s="59" t="s">
        <v>175</v>
      </c>
      <c r="G24" s="59" t="s">
        <v>64</v>
      </c>
      <c r="H24" s="59" t="s">
        <v>79</v>
      </c>
      <c r="I24" s="59" t="s">
        <v>173</v>
      </c>
      <c r="J24" s="59" t="s">
        <v>121</v>
      </c>
    </row>
    <row r="25" spans="1:10" x14ac:dyDescent="0.25">
      <c r="D25" s="60" t="s">
        <v>61</v>
      </c>
      <c r="E25" s="59" t="s">
        <v>129</v>
      </c>
      <c r="F25" s="59" t="s">
        <v>130</v>
      </c>
      <c r="G25" s="59" t="s">
        <v>64</v>
      </c>
      <c r="H25" s="59" t="s">
        <v>79</v>
      </c>
      <c r="I25" s="64" t="s">
        <v>149</v>
      </c>
      <c r="J25" s="64" t="s">
        <v>149</v>
      </c>
    </row>
    <row r="26" spans="1:10" x14ac:dyDescent="0.25">
      <c r="D26" s="60" t="s">
        <v>11</v>
      </c>
      <c r="E26" s="59" t="s">
        <v>62</v>
      </c>
      <c r="F26" s="59" t="s">
        <v>98</v>
      </c>
      <c r="G26" s="59" t="s">
        <v>112</v>
      </c>
      <c r="H26" s="59" t="s">
        <v>112</v>
      </c>
      <c r="I26" s="64" t="s">
        <v>149</v>
      </c>
      <c r="J26" s="64" t="s">
        <v>149</v>
      </c>
    </row>
    <row r="27" spans="1:10" x14ac:dyDescent="0.25">
      <c r="D27" s="60" t="s">
        <v>12</v>
      </c>
      <c r="E27" s="59" t="s">
        <v>113</v>
      </c>
      <c r="F27" s="59" t="s">
        <v>109</v>
      </c>
      <c r="G27" s="59" t="s">
        <v>39</v>
      </c>
      <c r="H27" s="59" t="s">
        <v>172</v>
      </c>
      <c r="I27" s="64" t="s">
        <v>149</v>
      </c>
      <c r="J27" s="64" t="s">
        <v>149</v>
      </c>
    </row>
    <row r="28" spans="1:10" x14ac:dyDescent="0.25">
      <c r="D28" s="62"/>
      <c r="E28" s="59"/>
      <c r="F28" s="59"/>
      <c r="G28" s="59"/>
      <c r="H28" s="59"/>
      <c r="I28" s="59"/>
      <c r="J28" s="59"/>
    </row>
    <row r="29" spans="1:10" x14ac:dyDescent="0.25">
      <c r="D29" s="63"/>
      <c r="E29" s="59" t="s">
        <v>43</v>
      </c>
      <c r="F29" s="59" t="s">
        <v>89</v>
      </c>
      <c r="G29" s="59"/>
      <c r="H29" s="59"/>
      <c r="I29" s="59"/>
      <c r="J29" s="59"/>
    </row>
    <row r="30" spans="1:10" x14ac:dyDescent="0.25">
      <c r="D30" s="60" t="s">
        <v>159</v>
      </c>
      <c r="E30" s="59" t="s">
        <v>40</v>
      </c>
      <c r="F30" s="59" t="s">
        <v>110</v>
      </c>
      <c r="G30" s="59" t="s">
        <v>112</v>
      </c>
      <c r="H30" s="59" t="s">
        <v>112</v>
      </c>
      <c r="I30" s="59" t="s">
        <v>128</v>
      </c>
      <c r="J30" s="59" t="s">
        <v>156</v>
      </c>
    </row>
    <row r="31" spans="1:10" x14ac:dyDescent="0.25">
      <c r="D31" s="60" t="s">
        <v>13</v>
      </c>
      <c r="E31" s="59" t="s">
        <v>41</v>
      </c>
      <c r="F31" s="59" t="s">
        <v>111</v>
      </c>
      <c r="G31" s="59" t="s">
        <v>112</v>
      </c>
      <c r="H31" s="59" t="s">
        <v>112</v>
      </c>
      <c r="I31" s="59" t="s">
        <v>127</v>
      </c>
      <c r="J31" s="59" t="s">
        <v>157</v>
      </c>
    </row>
    <row r="32" spans="1:10" ht="25.5" x14ac:dyDescent="0.25">
      <c r="D32" s="60" t="s">
        <v>14</v>
      </c>
      <c r="E32" s="59" t="s">
        <v>42</v>
      </c>
      <c r="F32" s="59" t="s">
        <v>99</v>
      </c>
      <c r="G32" s="59" t="s">
        <v>112</v>
      </c>
      <c r="H32" s="59" t="s">
        <v>112</v>
      </c>
      <c r="I32" s="59" t="s">
        <v>131</v>
      </c>
      <c r="J32" s="59" t="s">
        <v>158</v>
      </c>
    </row>
    <row r="33" spans="4:10" x14ac:dyDescent="0.25">
      <c r="D33" s="60" t="s">
        <v>15</v>
      </c>
      <c r="E33" s="59" t="s">
        <v>43</v>
      </c>
      <c r="F33" s="59" t="s">
        <v>89</v>
      </c>
      <c r="G33" s="59" t="s">
        <v>112</v>
      </c>
      <c r="H33" s="59" t="s">
        <v>112</v>
      </c>
      <c r="I33" s="64" t="s">
        <v>149</v>
      </c>
      <c r="J33" s="64" t="s">
        <v>149</v>
      </c>
    </row>
    <row r="34" spans="4:10" x14ac:dyDescent="0.25">
      <c r="D34" s="60"/>
      <c r="E34" s="59"/>
      <c r="F34" s="59"/>
      <c r="G34" s="59"/>
      <c r="H34" s="59"/>
      <c r="I34" s="59"/>
      <c r="J34" s="59"/>
    </row>
    <row r="35" spans="4:10" x14ac:dyDescent="0.25">
      <c r="D35" s="63"/>
      <c r="E35" s="59" t="s">
        <v>70</v>
      </c>
      <c r="F35" s="59" t="s">
        <v>100</v>
      </c>
      <c r="G35" s="59"/>
      <c r="H35" s="59"/>
      <c r="I35" s="59"/>
      <c r="J35" s="59"/>
    </row>
    <row r="36" spans="4:10" x14ac:dyDescent="0.25">
      <c r="D36" s="60" t="s">
        <v>16</v>
      </c>
      <c r="E36" s="59" t="s">
        <v>102</v>
      </c>
      <c r="F36" s="59" t="s">
        <v>29</v>
      </c>
      <c r="G36" s="59" t="s">
        <v>59</v>
      </c>
      <c r="H36" s="59" t="s">
        <v>94</v>
      </c>
      <c r="I36" s="64" t="s">
        <v>149</v>
      </c>
      <c r="J36" s="64" t="s">
        <v>149</v>
      </c>
    </row>
    <row r="37" spans="4:10" x14ac:dyDescent="0.25">
      <c r="D37" s="60" t="s">
        <v>18</v>
      </c>
      <c r="E37" s="59" t="s">
        <v>101</v>
      </c>
      <c r="F37" s="59" t="s">
        <v>90</v>
      </c>
      <c r="G37" s="59" t="s">
        <v>59</v>
      </c>
      <c r="H37" s="59" t="s">
        <v>94</v>
      </c>
      <c r="I37" s="64" t="s">
        <v>149</v>
      </c>
      <c r="J37" s="64" t="s">
        <v>149</v>
      </c>
    </row>
    <row r="38" spans="4:10" x14ac:dyDescent="0.25">
      <c r="D38" s="60" t="s">
        <v>19</v>
      </c>
      <c r="E38" s="59" t="s">
        <v>142</v>
      </c>
      <c r="F38" s="59" t="s">
        <v>145</v>
      </c>
      <c r="G38" s="59" t="s">
        <v>64</v>
      </c>
      <c r="H38" s="59" t="s">
        <v>79</v>
      </c>
      <c r="I38" s="64" t="s">
        <v>149</v>
      </c>
      <c r="J38" s="64" t="s">
        <v>149</v>
      </c>
    </row>
    <row r="39" spans="4:10" x14ac:dyDescent="0.25">
      <c r="D39" s="60" t="s">
        <v>66</v>
      </c>
      <c r="E39" s="59" t="s">
        <v>143</v>
      </c>
      <c r="F39" s="59" t="s">
        <v>144</v>
      </c>
      <c r="G39" s="59" t="s">
        <v>64</v>
      </c>
      <c r="H39" s="59" t="s">
        <v>79</v>
      </c>
      <c r="I39" s="64" t="s">
        <v>149</v>
      </c>
      <c r="J39" s="64" t="s">
        <v>149</v>
      </c>
    </row>
    <row r="40" spans="4:10" x14ac:dyDescent="0.25">
      <c r="D40" s="60" t="s">
        <v>51</v>
      </c>
      <c r="E40" s="59" t="s">
        <v>54</v>
      </c>
      <c r="F40" s="59" t="s">
        <v>84</v>
      </c>
      <c r="G40" s="59" t="s">
        <v>112</v>
      </c>
      <c r="H40" s="59" t="s">
        <v>112</v>
      </c>
      <c r="I40" s="64" t="s">
        <v>149</v>
      </c>
      <c r="J40" s="64" t="s">
        <v>149</v>
      </c>
    </row>
    <row r="41" spans="4:10" x14ac:dyDescent="0.25">
      <c r="D41" s="60" t="s">
        <v>21</v>
      </c>
      <c r="E41" s="59" t="s">
        <v>68</v>
      </c>
      <c r="F41" s="59" t="s">
        <v>103</v>
      </c>
      <c r="G41" s="59" t="s">
        <v>64</v>
      </c>
      <c r="H41" s="59" t="s">
        <v>79</v>
      </c>
      <c r="I41" s="64" t="s">
        <v>149</v>
      </c>
      <c r="J41" s="64" t="s">
        <v>149</v>
      </c>
    </row>
    <row r="42" spans="4:10" x14ac:dyDescent="0.25">
      <c r="D42" s="60" t="s">
        <v>22</v>
      </c>
      <c r="E42" s="59" t="s">
        <v>65</v>
      </c>
      <c r="F42" s="59" t="s">
        <v>104</v>
      </c>
      <c r="G42" s="59" t="s">
        <v>64</v>
      </c>
      <c r="H42" s="59" t="s">
        <v>79</v>
      </c>
      <c r="I42" s="64" t="s">
        <v>149</v>
      </c>
      <c r="J42" s="64" t="s">
        <v>149</v>
      </c>
    </row>
    <row r="43" spans="4:10" x14ac:dyDescent="0.25">
      <c r="D43" s="60" t="s">
        <v>23</v>
      </c>
      <c r="E43" s="59" t="s">
        <v>176</v>
      </c>
      <c r="F43" s="59" t="s">
        <v>177</v>
      </c>
      <c r="G43" s="59" t="s">
        <v>112</v>
      </c>
      <c r="H43" s="59" t="s">
        <v>112</v>
      </c>
      <c r="I43" s="64" t="s">
        <v>149</v>
      </c>
      <c r="J43" s="64" t="s">
        <v>149</v>
      </c>
    </row>
    <row r="44" spans="4:10" x14ac:dyDescent="0.25">
      <c r="D44" s="53"/>
      <c r="E44" s="32"/>
      <c r="F44" s="32"/>
      <c r="G44" s="32"/>
      <c r="H44" s="32"/>
      <c r="I44" s="32"/>
      <c r="J44" s="32"/>
    </row>
    <row r="45" spans="4:10" x14ac:dyDescent="0.25">
      <c r="D45" s="53"/>
      <c r="E45" s="32"/>
      <c r="F45" s="32"/>
      <c r="G45" s="32"/>
      <c r="H45" s="32"/>
      <c r="I45" s="32"/>
      <c r="J45" s="32"/>
    </row>
    <row r="46" spans="4:10" x14ac:dyDescent="0.25">
      <c r="D46" s="53"/>
      <c r="E46" s="32"/>
      <c r="F46" s="32"/>
      <c r="G46" s="32"/>
      <c r="H46" s="32"/>
      <c r="I46" s="32"/>
      <c r="J46" s="32"/>
    </row>
    <row r="47" spans="4:10" x14ac:dyDescent="0.25">
      <c r="D47" s="53"/>
      <c r="E47" s="32"/>
      <c r="F47" s="32"/>
      <c r="G47" s="32"/>
      <c r="H47" s="32"/>
      <c r="I47" s="32"/>
      <c r="J47" s="32"/>
    </row>
    <row r="48" spans="4:10" x14ac:dyDescent="0.25">
      <c r="D48" s="53"/>
      <c r="E48" s="32"/>
      <c r="F48" s="32"/>
      <c r="G48" s="32"/>
      <c r="H48" s="32"/>
      <c r="I48" s="32"/>
      <c r="J48" s="32"/>
    </row>
    <row r="49" spans="3:17" x14ac:dyDescent="0.25">
      <c r="C49" s="36"/>
      <c r="D49" s="55"/>
      <c r="E49" s="36"/>
      <c r="F49" s="36"/>
      <c r="G49" s="36"/>
      <c r="H49" s="36"/>
      <c r="I49" s="36"/>
      <c r="J49" s="36"/>
      <c r="K49" s="36"/>
      <c r="L49" s="36"/>
      <c r="M49" s="36"/>
      <c r="N49" s="36"/>
      <c r="O49" s="36"/>
      <c r="P49" s="36"/>
      <c r="Q49" s="36"/>
    </row>
    <row r="50" spans="3:17" x14ac:dyDescent="0.25">
      <c r="D50" s="53"/>
      <c r="E50" s="32"/>
      <c r="F50" s="32"/>
      <c r="G50" s="32"/>
      <c r="H50" s="32"/>
      <c r="I50" s="32"/>
      <c r="J50" s="32"/>
    </row>
    <row r="51" spans="3:17" x14ac:dyDescent="0.25">
      <c r="D51" s="53"/>
      <c r="E51" s="32"/>
      <c r="F51" s="32"/>
      <c r="G51" s="32"/>
      <c r="H51" s="32"/>
      <c r="I51" s="32"/>
      <c r="J51" s="32"/>
    </row>
    <row r="52" spans="3:17" x14ac:dyDescent="0.25">
      <c r="D52" s="53"/>
      <c r="E52" s="32"/>
      <c r="F52" s="32"/>
      <c r="G52" s="32"/>
      <c r="H52" s="32"/>
      <c r="I52" s="32"/>
      <c r="J52" s="32"/>
    </row>
    <row r="53" spans="3:17" x14ac:dyDescent="0.25">
      <c r="D53" s="53"/>
      <c r="E53" s="32"/>
      <c r="F53" s="32"/>
      <c r="G53" s="32"/>
      <c r="H53" s="32"/>
      <c r="I53" s="32"/>
      <c r="J53" s="32"/>
    </row>
    <row r="54" spans="3:17" x14ac:dyDescent="0.25">
      <c r="D54" s="53"/>
      <c r="E54" s="32"/>
      <c r="F54" s="32"/>
      <c r="G54" s="32"/>
      <c r="H54" s="32"/>
      <c r="I54" s="32"/>
      <c r="J54" s="32"/>
    </row>
    <row r="55" spans="3:17" x14ac:dyDescent="0.25">
      <c r="D55" s="53"/>
      <c r="E55" s="32"/>
      <c r="F55" s="32"/>
      <c r="G55" s="32"/>
      <c r="H55" s="32"/>
      <c r="I55" s="32"/>
      <c r="J55" s="32"/>
    </row>
    <row r="56" spans="3:17" x14ac:dyDescent="0.25">
      <c r="D56" s="53"/>
      <c r="E56" s="32"/>
      <c r="F56" s="32"/>
      <c r="G56" s="32"/>
      <c r="H56" s="32"/>
      <c r="I56" s="32"/>
      <c r="J56" s="32"/>
    </row>
    <row r="57" spans="3:17" x14ac:dyDescent="0.25">
      <c r="D57" s="53"/>
      <c r="E57" s="32"/>
      <c r="F57" s="32"/>
      <c r="G57" s="32"/>
      <c r="H57" s="32"/>
      <c r="I57" s="32"/>
      <c r="J57" s="32"/>
    </row>
    <row r="58" spans="3:17" x14ac:dyDescent="0.25">
      <c r="D58" s="53"/>
      <c r="E58" s="32"/>
      <c r="F58" s="32"/>
      <c r="G58" s="32"/>
      <c r="H58" s="32"/>
      <c r="I58" s="32"/>
      <c r="J58" s="32"/>
    </row>
    <row r="59" spans="3:17" x14ac:dyDescent="0.25">
      <c r="D59" s="53"/>
      <c r="E59" s="32"/>
      <c r="F59" s="32"/>
      <c r="G59" s="32"/>
      <c r="H59" s="32"/>
      <c r="I59" s="32"/>
      <c r="J59" s="32"/>
    </row>
    <row r="60" spans="3:17" x14ac:dyDescent="0.25">
      <c r="D60" s="53"/>
      <c r="E60" s="32"/>
      <c r="F60" s="32"/>
      <c r="G60" s="32"/>
      <c r="H60" s="32"/>
      <c r="I60" s="32"/>
      <c r="J60" s="32"/>
    </row>
    <row r="61" spans="3:17" x14ac:dyDescent="0.25">
      <c r="D61" s="53"/>
      <c r="E61" s="32"/>
      <c r="F61" s="32"/>
      <c r="G61" s="32"/>
      <c r="H61" s="32"/>
      <c r="I61" s="32"/>
      <c r="J61" s="32"/>
    </row>
    <row r="62" spans="3:17" x14ac:dyDescent="0.25">
      <c r="D62" s="53"/>
      <c r="E62" s="32"/>
      <c r="F62" s="32"/>
      <c r="G62" s="32"/>
      <c r="H62" s="32"/>
      <c r="I62" s="32"/>
      <c r="J62" s="32"/>
    </row>
    <row r="63" spans="3:17" x14ac:dyDescent="0.25">
      <c r="D63" s="53"/>
      <c r="E63" s="32"/>
      <c r="F63" s="32"/>
      <c r="G63" s="32"/>
      <c r="H63" s="32"/>
      <c r="I63" s="32"/>
      <c r="J63" s="32"/>
    </row>
    <row r="64" spans="3:17" x14ac:dyDescent="0.25">
      <c r="D64" s="53"/>
      <c r="E64" s="32"/>
      <c r="F64" s="32"/>
      <c r="G64" s="32"/>
      <c r="H64" s="32"/>
      <c r="I64" s="32"/>
      <c r="J64" s="32"/>
    </row>
  </sheetData>
  <mergeCells count="2">
    <mergeCell ref="A1:B1"/>
    <mergeCell ref="D1:N1"/>
  </mergeCells>
  <pageMargins left="0.7" right="0.7" top="0.78740157499999996" bottom="0.78740157499999996"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Run@Rate</vt:lpstr>
      <vt:lpstr>Run@Rate Beispiel 1</vt:lpstr>
      <vt:lpstr>Sprache</vt:lpstr>
      <vt:lpstr>'Run@Rate'!Druckbereich</vt:lpstr>
      <vt:lpstr>'Run@Rate Beispiel 1'!Druckbereich</vt:lpstr>
    </vt:vector>
  </TitlesOfParts>
  <Company>Thomas Magnete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100485</dc:creator>
  <cp:lastModifiedBy>Alexander Jung</cp:lastModifiedBy>
  <cp:lastPrinted>2024-11-06T15:29:44Z</cp:lastPrinted>
  <dcterms:created xsi:type="dcterms:W3CDTF">2013-09-27T09:55:48Z</dcterms:created>
  <dcterms:modified xsi:type="dcterms:W3CDTF">2025-05-06T13:01:29Z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MS description">
    <vt:lpwstr>Run @ Rate</vt:lpwstr>
  </property>
  <property fmtid="{D5CDD505-2E9C-101B-9397-08002B2CF9AE}" pid="3" name="IMS docId">
    <vt:lpwstr>422270 </vt:lpwstr>
  </property>
  <property fmtid="{D5CDD505-2E9C-101B-9397-08002B2CF9AE}" pid="4" name="IMS filename">
    <vt:lpwstr>FS_QM_064_-_Run_@_Rate.xlsx</vt:lpwstr>
  </property>
  <property fmtid="{D5CDD505-2E9C-101B-9397-08002B2CF9AE}" pid="5" name="IMS status">
    <vt:lpwstr>final</vt:lpwstr>
  </property>
  <property fmtid="{D5CDD505-2E9C-101B-9397-08002B2CF9AE}" pid="6" name="IMS parentversionvalidto">
    <vt:lpwstr>13.11.2024</vt:lpwstr>
  </property>
  <property fmtid="{D5CDD505-2E9C-101B-9397-08002B2CF9AE}" pid="7" name="IMS meta 1052">
    <vt:lpwstr>Matthias Janke</vt:lpwstr>
  </property>
  <property fmtid="{D5CDD505-2E9C-101B-9397-08002B2CF9AE}" pid="8" name="IMS changedate">
    <vt:lpwstr>13.11.2024</vt:lpwstr>
  </property>
  <property fmtid="{D5CDD505-2E9C-101B-9397-08002B2CF9AE}" pid="9" name="IMS typeName">
    <vt:lpwstr>Versioniertes Dokument</vt:lpwstr>
  </property>
  <property fmtid="{D5CDD505-2E9C-101B-9397-08002B2CF9AE}" pid="10" name="IMS typeId">
    <vt:lpwstr>35 </vt:lpwstr>
  </property>
  <property fmtid="{D5CDD505-2E9C-101B-9397-08002B2CF9AE}" pid="11" name="IMS docname">
    <vt:lpwstr>FS QM 064 - Run @ Rate</vt:lpwstr>
  </property>
  <property fmtid="{D5CDD505-2E9C-101B-9397-08002B2CF9AE}" pid="12" name="IMS validfrom">
    <vt:lpwstr>13.11.2024</vt:lpwstr>
  </property>
  <property fmtid="{D5CDD505-2E9C-101B-9397-08002B2CF9AE}" pid="13" name="IMS change">
    <vt:lpwstr>Beschreibung "Kapazitätsanalyse über 6 Jahre" erweitert.</vt:lpwstr>
  </property>
  <property fmtid="{D5CDD505-2E9C-101B-9397-08002B2CF9AE}" pid="14" name="IMS meta 1040">
    <vt:lpwstr>ORG@FORM_NAME_1040</vt:lpwstr>
  </property>
  <property fmtid="{D5CDD505-2E9C-101B-9397-08002B2CF9AE}" pid="15" name="IMS meta 1041">
    <vt:lpwstr>FS QM 064</vt:lpwstr>
  </property>
  <property fmtid="{D5CDD505-2E9C-101B-9397-08002B2CF9AE}" pid="16" name="IMS meta 1049">
    <vt:lpwstr>Markus Hildebrand</vt:lpwstr>
  </property>
  <property fmtid="{D5CDD505-2E9C-101B-9397-08002B2CF9AE}" pid="17" name="IMS version">
    <vt:lpwstr>4 </vt:lpwstr>
  </property>
  <property fmtid="{D5CDD505-2E9C-101B-9397-08002B2CF9AE}" pid="18" name="IMS parentversionvalidfrom">
    <vt:lpwstr>23.04.2024</vt:lpwstr>
  </property>
  <property fmtid="{D5CDD505-2E9C-101B-9397-08002B2CF9AE}" pid="19" name="IMS language">
    <vt:lpwstr>DE</vt:lpwstr>
  </property>
  <property fmtid="{D5CDD505-2E9C-101B-9397-08002B2CF9AE}" pid="20" name="IMS upldate">
    <vt:lpwstr>13.11.2024</vt:lpwstr>
  </property>
  <property fmtid="{D5CDD505-2E9C-101B-9397-08002B2CF9AE}" pid="21" name="IMS changeuser">
    <vt:lpwstr>Karl-Heinz Kirschke</vt:lpwstr>
  </property>
  <property fmtid="{D5CDD505-2E9C-101B-9397-08002B2CF9AE}" pid="22" name="IMS meta 1042">
    <vt:lpwstr>QAS</vt:lpwstr>
  </property>
  <property fmtid="{D5CDD505-2E9C-101B-9397-08002B2CF9AE}" pid="23" name="IMS versionId">
    <vt:lpwstr>748863 </vt:lpwstr>
  </property>
  <property fmtid="{D5CDD505-2E9C-101B-9397-08002B2CF9AE}" pid="24" name="IMS validto">
    <vt:lpwstr>-</vt:lpwstr>
  </property>
  <property fmtid="{D5CDD505-2E9C-101B-9397-08002B2CF9AE}" pid="25" name="IMS uplpers">
    <vt:lpwstr>Alexander Jung</vt:lpwstr>
  </property>
  <property fmtid="{D5CDD505-2E9C-101B-9397-08002B2CF9AE}" pid="26" name="IMS parentversion">
    <vt:lpwstr>3.1</vt:lpwstr>
  </property>
</Properties>
</file>